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1FBBE472-346C-4D17-B871-871A0BBE0B7C}" xr6:coauthVersionLast="43" xr6:coauthVersionMax="43"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8" i="1" l="1"/>
  <c r="I108" i="1"/>
  <c r="E108" i="1"/>
  <c r="G108" i="1" s="1"/>
  <c r="D108" i="1"/>
  <c r="F108" i="1" s="1"/>
  <c r="G107" i="1"/>
  <c r="F107" i="1"/>
  <c r="L106" i="1"/>
  <c r="K106" i="1"/>
  <c r="G106" i="1"/>
  <c r="F106" i="1"/>
  <c r="L104" i="1"/>
  <c r="K104" i="1"/>
  <c r="G104" i="1"/>
  <c r="F104" i="1"/>
  <c r="L103" i="1"/>
  <c r="K103" i="1"/>
  <c r="G103" i="1"/>
  <c r="F103" i="1"/>
  <c r="B89" i="1"/>
  <c r="L72" i="1"/>
  <c r="K72" i="1"/>
  <c r="L71" i="1"/>
  <c r="K71" i="1"/>
  <c r="M71" i="1" s="1"/>
  <c r="L70" i="1"/>
  <c r="K70" i="1"/>
  <c r="L69" i="1"/>
  <c r="K69" i="1"/>
  <c r="J74" i="1"/>
  <c r="I74" i="1"/>
  <c r="D74" i="1"/>
  <c r="F74" i="1" s="1"/>
  <c r="E74" i="1"/>
  <c r="G74" i="1" s="1"/>
  <c r="G73" i="1"/>
  <c r="F73" i="1"/>
  <c r="G72" i="1"/>
  <c r="F72" i="1"/>
  <c r="G71" i="1"/>
  <c r="F71" i="1"/>
  <c r="G70" i="1"/>
  <c r="F70" i="1"/>
  <c r="G69" i="1"/>
  <c r="F69" i="1"/>
  <c r="G68" i="1"/>
  <c r="F68" i="1"/>
  <c r="H68" i="1" s="1"/>
  <c r="C83" i="1" s="1"/>
  <c r="D83" i="1" s="1"/>
  <c r="G67" i="1"/>
  <c r="F67" i="1"/>
  <c r="M69" i="1" l="1"/>
  <c r="M72" i="1"/>
  <c r="M70" i="1"/>
  <c r="L74" i="1"/>
  <c r="M106" i="1"/>
  <c r="H103" i="1"/>
  <c r="K74" i="1"/>
  <c r="H67" i="1"/>
  <c r="H69" i="1"/>
  <c r="C84" i="1" s="1"/>
  <c r="H73" i="1"/>
  <c r="H104" i="1"/>
  <c r="H107" i="1"/>
  <c r="M104" i="1"/>
  <c r="H108" i="1"/>
  <c r="M103" i="1"/>
  <c r="L108" i="1"/>
  <c r="H106" i="1"/>
  <c r="K108" i="1"/>
  <c r="H72" i="1"/>
  <c r="H71" i="1"/>
  <c r="C86" i="1" s="1"/>
  <c r="H70" i="1"/>
  <c r="C85" i="1" s="1"/>
  <c r="H74" i="1"/>
  <c r="C87" i="1" s="1"/>
  <c r="M74" i="1" l="1"/>
  <c r="E87" i="1"/>
  <c r="D87" i="1"/>
  <c r="C89" i="1"/>
  <c r="D89" i="1" s="1"/>
  <c r="D85" i="1"/>
  <c r="E85" i="1"/>
  <c r="E86" i="1"/>
  <c r="D86" i="1"/>
  <c r="E84" i="1"/>
  <c r="D84" i="1"/>
  <c r="M108" i="1"/>
  <c r="D28" i="1" l="1"/>
  <c r="D30" i="1" s="1"/>
  <c r="C28" i="1"/>
  <c r="C30" i="1" s="1"/>
  <c r="B28" i="1"/>
  <c r="B30" i="1" s="1"/>
  <c r="E26" i="1"/>
  <c r="E27" i="1" s="1"/>
  <c r="E28" i="1" s="1"/>
</calcChain>
</file>

<file path=xl/sharedStrings.xml><?xml version="1.0" encoding="utf-8"?>
<sst xmlns="http://schemas.openxmlformats.org/spreadsheetml/2006/main" count="237" uniqueCount="85">
  <si>
    <t>Allegheny County Health Department</t>
  </si>
  <si>
    <t>Air Quality Program</t>
  </si>
  <si>
    <t>U.S. Steel Clairton Works</t>
  </si>
  <si>
    <t>2019 Consent Agreement</t>
  </si>
  <si>
    <t>Estimated Emission Reduction</t>
  </si>
  <si>
    <t>Estimated emission reduction from installing an air curtain at B Battery</t>
  </si>
  <si>
    <t>PM2.5</t>
  </si>
  <si>
    <t>PM10</t>
  </si>
  <si>
    <t>PT</t>
  </si>
  <si>
    <t>Capture</t>
  </si>
  <si>
    <t>TPY</t>
  </si>
  <si>
    <t>% effic.</t>
  </si>
  <si>
    <t>2018  PEC fugitives - actual</t>
  </si>
  <si>
    <t>Air curtain, estimated capture</t>
  </si>
  <si>
    <t>Pilot Demonstration Of The Air Curtain System For Fugitive Particle Control, 1986, R.L. Williams and M. Duncan, Air Pollution Technology Inc.; Dale Harmon, USEPA; https://nepis.epa.gov/Exe/ZyNET.exe/2000TJSA.txt?ZyActionD=ZyDocument&amp;Client=EPA&amp;Index=1986%20Thru%201990&amp;Docs=&amp;Query=&amp;Time=&amp;EndTime=&amp;SearchMethod=1&amp;TocRestrict=n&amp;Toc=&amp;TocEntry=&amp;QField=&amp;QFieldYear=&amp;QFieldMonth=&amp;QFieldDay=&amp;UseQField=&amp;IntQFieldOp=0&amp;ExtQFieldOp=0&amp;XmlQuery=&amp;File=D%3A%5CZYFILES%5CINDEX%20DATA%5C86THRU90%5CTXT%5C00000009%5C2000TJSA.txt&amp;User=ANONYMOUS&amp;Password=anonymous&amp;SortMethod=h%7C-&amp;MaximumDocuments=1&amp;FuzzyDegree=0&amp;ImageQuality=r105g16/r105g16/x150y150g16/i600&amp;Display=hpfr&amp;DefSeekPage=x&amp;SearchBack=ZyActionL&amp;Back=ZyActionS&amp;BackDesc=Results%20page&amp;MaximumPages=1&amp;ZyEntry=6</t>
  </si>
  <si>
    <t>Capture efficiency range of 63% to 105% stated in the report; assume cannot be greater than 100%.  Average of 63% and 100% is 81.5%.</t>
  </si>
  <si>
    <t>Fugitive percentage, current</t>
  </si>
  <si>
    <t>Fugitive percentage, with air curtain</t>
  </si>
  <si>
    <t>Fugitive emissions and Capture efficiency with air curtain</t>
  </si>
  <si>
    <t>Emission Reduction</t>
  </si>
  <si>
    <t>Estimated emission reduction from replacing PEC Baghouse filter bags and filter bag cages</t>
  </si>
  <si>
    <t>Estimated emission reduction from replacing PEC Baghouses for Batteries 13-15 and 19-20</t>
  </si>
  <si>
    <t xml:space="preserve">The impact on capture of replacement of these baghouses is unknown.  We are currently using 90% capture for all baghouses with traveling hoods for pushing emission capture.  This includes C Battery, the newest.  To go beyond 90% capture, will need improved technology -- either a coke side shed or a mobile scrubber car.  </t>
  </si>
  <si>
    <r>
      <t xml:space="preserve">No further emission reductions are expected.  </t>
    </r>
    <r>
      <rPr>
        <sz val="11"/>
        <color theme="1"/>
        <rFont val="Calibri"/>
        <family val="2"/>
        <scheme val="minor"/>
      </rPr>
      <t xml:space="preserve">However, this assessment could change if U.S. Steel is proposing to install coke side sheds on these battereis, or to use some advanced technology such as mobile scrubber cars which secondarily vent to the baghouse.  </t>
    </r>
  </si>
  <si>
    <t xml:space="preserve">U.S. Steel will specify inspection and maintenance schedules, including schedules for the PEC Baghouse fans.  </t>
  </si>
  <si>
    <r>
      <t xml:space="preserve">This change will improve documentation but not necessarily increase the actual frequency or effectiveness of I/M.  </t>
    </r>
    <r>
      <rPr>
        <b/>
        <sz val="11"/>
        <color theme="1"/>
        <rFont val="Calibri"/>
        <family val="2"/>
        <scheme val="minor"/>
      </rPr>
      <t>Any  emission reductions cannot be quantified.</t>
    </r>
  </si>
  <si>
    <r>
      <t xml:space="preserve">Since any corrective action that might result from the annual audit is unknown at this time, </t>
    </r>
    <r>
      <rPr>
        <b/>
        <sz val="11"/>
        <color theme="1"/>
        <rFont val="Calibri"/>
        <family val="2"/>
        <scheme val="minor"/>
      </rPr>
      <t>any emission reductions cannot be quantified.</t>
    </r>
  </si>
  <si>
    <t>IV. Compliance Plan</t>
  </si>
  <si>
    <t>A. B Battery Shed Improvement</t>
  </si>
  <si>
    <t>Estimated emission reduction from closed or alarmed doors</t>
  </si>
  <si>
    <r>
      <t xml:space="preserve">This improvement will reduce door leak emissions; however, emissions from doors currently are estimated at 0.4 TPY.  Thus, </t>
    </r>
    <r>
      <rPr>
        <b/>
        <sz val="11"/>
        <color theme="1"/>
        <rFont val="Calibri"/>
        <family val="2"/>
        <scheme val="minor"/>
      </rPr>
      <t>any emission reduction will be minimal.</t>
    </r>
  </si>
  <si>
    <t>B. CITE Program</t>
  </si>
  <si>
    <r>
      <t xml:space="preserve">This paragraph does not contain any specific requirements for improvements.  </t>
    </r>
    <r>
      <rPr>
        <b/>
        <sz val="11"/>
        <color theme="1"/>
        <rFont val="Calibri"/>
        <family val="2"/>
        <scheme val="minor"/>
      </rPr>
      <t>Any emission reductions cannot be quantified.</t>
    </r>
  </si>
  <si>
    <t>C. Enhance Operation and Maintenance</t>
  </si>
  <si>
    <t>Estimated emission reduction from updating the O&amp;M Plan</t>
  </si>
  <si>
    <r>
      <t xml:space="preserve">U.S. Steel will conduct monthly flue temperature readings at the PEC Baghouse.  Since there is no established correlation between flue temperature and emissions, </t>
    </r>
    <r>
      <rPr>
        <b/>
        <sz val="11"/>
        <color theme="1"/>
        <rFont val="Calibri"/>
        <family val="2"/>
        <scheme val="minor"/>
      </rPr>
      <t xml:space="preserve"> any emission reductions cannot be quantified.</t>
    </r>
  </si>
  <si>
    <t>D. Environmental Air Compliance Audit</t>
  </si>
  <si>
    <t>E. Pushing Emission Control System Upgrades</t>
  </si>
  <si>
    <r>
      <t xml:space="preserve">PEC control efficiencies are already estimated at greater than 99.5% for PM2.5.  PM2.5 emissions from the baghouse stacks total 1.75 TPY for all baghouse for 2018 based on the most recent stack tests.  New bags and cages will not impact capture efficiency. </t>
    </r>
    <r>
      <rPr>
        <b/>
        <sz val="11"/>
        <color theme="1"/>
        <rFont val="Calibri"/>
        <family val="2"/>
        <scheme val="minor"/>
      </rPr>
      <t>Any further emission reductions will be minimal</t>
    </r>
    <r>
      <rPr>
        <sz val="11"/>
        <color theme="1"/>
        <rFont val="Calibri"/>
        <family val="2"/>
        <scheme val="minor"/>
      </rPr>
      <t>.</t>
    </r>
  </si>
  <si>
    <t>F. Batteries 1, 2 and 3 Endflue Repair</t>
  </si>
  <si>
    <t/>
  </si>
  <si>
    <t>Stack Test Pollutant</t>
  </si>
  <si>
    <t>Bat 19 UF</t>
  </si>
  <si>
    <t>Bat 20 UF</t>
  </si>
  <si>
    <t>TOC</t>
  </si>
  <si>
    <t>NMHC</t>
  </si>
  <si>
    <t>PM-Fil</t>
  </si>
  <si>
    <t>PM-Con</t>
  </si>
  <si>
    <t>NOx</t>
  </si>
  <si>
    <t>SO2</t>
  </si>
  <si>
    <t>lb/mmbtu</t>
  </si>
  <si>
    <t>% change</t>
  </si>
  <si>
    <t>2008-12</t>
  </si>
  <si>
    <t>H2S - gr/ccf COG input</t>
  </si>
  <si>
    <t>SO2 - normalized to H2S, lb/mmbtu</t>
  </si>
  <si>
    <t>Applying the average percentage change fo 2018 emissions results in the following emission changes</t>
  </si>
  <si>
    <t>VOC (NMHC)</t>
  </si>
  <si>
    <t>Bat 1-3</t>
  </si>
  <si>
    <t>Projected</t>
  </si>
  <si>
    <t>change</t>
  </si>
  <si>
    <t>Average</t>
  </si>
  <si>
    <t>N/A</t>
  </si>
  <si>
    <t>2012-16</t>
  </si>
  <si>
    <t>PM2.5-Fil</t>
  </si>
  <si>
    <t>Total</t>
  </si>
  <si>
    <t xml:space="preserve">The impact of endflue repair on emissions is difficult to quantify.  Endflue repair should restore the structural integrity of the oven wall.  Hypothetically, this would throughwall leakage leading to a reduction in particulate, SO2, CO, and VOC emissions.  
An estimate might be derived from the "before" and "after" test results for the Batteries 19 and 20 throughwall repairs of 2008-2012.  U.S. Steel repaired 25 heating walls on Battery 19 and 88 heating walls on Battery 20 as specificied in the March 2008 COA.  
The results of the "before" and "after" tests for these batteries DO conform to the above predictions.  Emissions were reduced for TOC, NMHC, filterable, and condensable particulate.  SO2 emissions increased from 2008 to 2012; however, inlet H2S concentrations increased by much larger percentages.  Normalized to the 2008 H2S concentration, SO2 emissions decreased substantially from 2008 to 2012.  NOx emissions increased substantially for Battery 19 and decreased slightly for Battery 20.  </t>
  </si>
  <si>
    <t xml:space="preserve">There are not enough data to determine whether the observed changes are real results of throughwall repair or simply variability in test results. </t>
  </si>
  <si>
    <t xml:space="preserve">If we assume the changes are due to throughwall repair, the increased NOx could be the result of reducing "flame-out" conditions resulting from excess gas leaking from the oven into the flue.  This leakage is shown by the very high methane content of TOC emissions, especially for Battery 19.  The increases in particulates and SO2 and decrease in NOx would be assumed to result from degradation occurring over the 4 years between tests.  </t>
  </si>
  <si>
    <t>There are problems with this assumption, however; most notably, NOx decreased to a much lower level than the 2008 ("before") test.  Also, why did PM-Fil increase only slightly while PM-Con increased substantially from 2012 to 2016?</t>
  </si>
  <si>
    <t>A comparison can be made to batteries which were not subjected to throughwall repairs; namely, Batteries 13 and 14</t>
  </si>
  <si>
    <t>Bat 13 UF</t>
  </si>
  <si>
    <t>Bat 14 UF</t>
  </si>
  <si>
    <t>Charting the data</t>
  </si>
  <si>
    <t>U.S. Steel Clairton Plant 2008, 2012, and 2016 Battery Underfire Stack Test Results, lb/mmbtu</t>
  </si>
  <si>
    <t>SO2 - normalized to 2008 H2S</t>
  </si>
  <si>
    <t>G. Battery 15 Stack Replacement</t>
  </si>
  <si>
    <t xml:space="preserve">Fugitive emissions from leaking stacks have not been quantified.  NOx emissions increased from 0.29 to 0.34 lb/mmbtu from the 2016 to the 2018 stack test.  Total particulate (filterable + condensable) decreased over the same period from 0.022 to 0.018 lb/mmbtu.  </t>
  </si>
  <si>
    <t>Any emission reduction is unquantifiable.</t>
  </si>
  <si>
    <t xml:space="preserve">In summary, </t>
  </si>
  <si>
    <t xml:space="preserve">The results for Batteries 19-20, which experienced through-wall repair between 2008 and 2012, are inconclusive. </t>
  </si>
  <si>
    <t xml:space="preserve"> Either VOC and SO2, and particulates were reduced while NOx was increased, or there was no change attributable to the repairs. </t>
  </si>
  <si>
    <t xml:space="preserve"> If there was change attributable to the repairs, the increase in NOx was greater than the decreases in other pollutants.</t>
  </si>
  <si>
    <t>H. Battery 15 Through Wall Repair</t>
  </si>
  <si>
    <t>The same analysis applies as for Batteries 1-3 through wall repair.</t>
  </si>
  <si>
    <t>July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</si>
</sst>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0" fillId="0" borderId="0" xfId="0" quotePrefix="1"/>
    <xf numFmtId="0" fontId="0" fillId="0" borderId="0" xfId="0" applyAlignment="1">
      <alignment wrapText="1"/>
    </xf>
    <xf numFmtId="0" fontId="0" fillId="0" borderId="0" xfId="0" applyAlignment="1">
      <alignment vertical="center" wrapText="1"/>
    </xf>
    <xf numFmtId="164" fontId="0" fillId="0" borderId="0" xfId="0" applyNumberFormat="1"/>
    <xf numFmtId="2" fontId="0" fillId="0" borderId="0" xfId="0" applyNumberFormat="1"/>
    <xf numFmtId="0" fontId="2" fillId="0" borderId="0" xfId="0" applyFont="1"/>
    <xf numFmtId="2" fontId="2" fillId="0" borderId="0" xfId="0" applyNumberFormat="1" applyFont="1"/>
    <xf numFmtId="0" fontId="3" fillId="0" borderId="0" xfId="0" applyFont="1"/>
    <xf numFmtId="0" fontId="3" fillId="0" borderId="0" xfId="0" quotePrefix="1" applyFont="1"/>
    <xf numFmtId="9" fontId="0" fillId="0" borderId="0" xfId="1" applyFont="1"/>
    <xf numFmtId="0" fontId="0" fillId="0" borderId="0" xfId="0" applyAlignment="1">
      <alignment horizontal="right"/>
    </xf>
    <xf numFmtId="0" fontId="4"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i="0" u="none" strike="noStrike" baseline="0">
                <a:effectLst/>
              </a:rPr>
              <a:t>U.S. Steel Clairton Plant 2008, 2012, and 2016 Battery Underfire </a:t>
            </a:r>
          </a:p>
          <a:p>
            <a:pPr>
              <a:defRPr/>
            </a:pPr>
            <a:r>
              <a:rPr lang="en-US" sz="2000" b="1" i="0" u="none" strike="noStrike" baseline="0">
                <a:effectLst/>
              </a:rPr>
              <a:t>Stack Test SO2 Results, lb/mmbtu </a:t>
            </a:r>
            <a:endParaRPr lang="en-US" sz="20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427444396796865"/>
          <c:y val="0.16916980476956248"/>
          <c:w val="0.79773019102623755"/>
          <c:h val="0.75262281339308512"/>
        </c:manualLayout>
      </c:layout>
      <c:scatterChart>
        <c:scatterStyle val="lineMarker"/>
        <c:varyColors val="0"/>
        <c:ser>
          <c:idx val="0"/>
          <c:order val="0"/>
          <c:tx>
            <c:strRef>
              <c:f>Sheet1!$B$124</c:f>
              <c:strCache>
                <c:ptCount val="1"/>
                <c:pt idx="0">
                  <c:v>Bat 13 UF</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Sheet1!$B$125:$D$125</c:f>
              <c:numCache>
                <c:formatCode>General</c:formatCode>
                <c:ptCount val="3"/>
                <c:pt idx="0">
                  <c:v>2008</c:v>
                </c:pt>
                <c:pt idx="1">
                  <c:v>2012</c:v>
                </c:pt>
                <c:pt idx="2">
                  <c:v>2016</c:v>
                </c:pt>
              </c:numCache>
            </c:numRef>
          </c:xVal>
          <c:yVal>
            <c:numRef>
              <c:f>Sheet1!$B$132:$D$132</c:f>
              <c:numCache>
                <c:formatCode>General</c:formatCode>
                <c:ptCount val="3"/>
                <c:pt idx="0">
                  <c:v>5.3999999999999999E-2</c:v>
                </c:pt>
                <c:pt idx="1">
                  <c:v>7.0666666666666669E-2</c:v>
                </c:pt>
                <c:pt idx="2">
                  <c:v>4.6679649464459592E-2</c:v>
                </c:pt>
              </c:numCache>
            </c:numRef>
          </c:yVal>
          <c:smooth val="0"/>
          <c:extLst>
            <c:ext xmlns:c16="http://schemas.microsoft.com/office/drawing/2014/chart" uri="{C3380CC4-5D6E-409C-BE32-E72D297353CC}">
              <c16:uniqueId val="{00000001-A12F-4049-967A-868828F3AA07}"/>
            </c:ext>
          </c:extLst>
        </c:ser>
        <c:ser>
          <c:idx val="1"/>
          <c:order val="1"/>
          <c:tx>
            <c:strRef>
              <c:f>Sheet1!$E$124</c:f>
              <c:strCache>
                <c:ptCount val="1"/>
                <c:pt idx="0">
                  <c:v>Bat 14 UF</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Sheet1!$E$125:$G$125</c:f>
              <c:numCache>
                <c:formatCode>General</c:formatCode>
                <c:ptCount val="3"/>
                <c:pt idx="0">
                  <c:v>2008</c:v>
                </c:pt>
                <c:pt idx="1">
                  <c:v>2012</c:v>
                </c:pt>
                <c:pt idx="2">
                  <c:v>2016</c:v>
                </c:pt>
              </c:numCache>
            </c:numRef>
          </c:xVal>
          <c:yVal>
            <c:numRef>
              <c:f>Sheet1!$E$132:$G$132</c:f>
              <c:numCache>
                <c:formatCode>General</c:formatCode>
                <c:ptCount val="3"/>
                <c:pt idx="0">
                  <c:v>5.6000000000000001E-2</c:v>
                </c:pt>
                <c:pt idx="1">
                  <c:v>7.7977272727272728E-2</c:v>
                </c:pt>
                <c:pt idx="2">
                  <c:v>6.6720235703763231E-2</c:v>
                </c:pt>
              </c:numCache>
            </c:numRef>
          </c:yVal>
          <c:smooth val="0"/>
          <c:extLst>
            <c:ext xmlns:c16="http://schemas.microsoft.com/office/drawing/2014/chart" uri="{C3380CC4-5D6E-409C-BE32-E72D297353CC}">
              <c16:uniqueId val="{00000002-A12F-4049-967A-868828F3AA07}"/>
            </c:ext>
          </c:extLst>
        </c:ser>
        <c:ser>
          <c:idx val="2"/>
          <c:order val="2"/>
          <c:tx>
            <c:strRef>
              <c:f>Sheet1!$H$124</c:f>
              <c:strCache>
                <c:ptCount val="1"/>
                <c:pt idx="0">
                  <c:v>Bat 19 UF</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Sheet1!$H$125:$J$125</c:f>
              <c:numCache>
                <c:formatCode>General</c:formatCode>
                <c:ptCount val="3"/>
                <c:pt idx="0">
                  <c:v>2008</c:v>
                </c:pt>
                <c:pt idx="1">
                  <c:v>2012</c:v>
                </c:pt>
                <c:pt idx="2">
                  <c:v>2016</c:v>
                </c:pt>
              </c:numCache>
            </c:numRef>
          </c:xVal>
          <c:yVal>
            <c:numRef>
              <c:f>Sheet1!$H$132:$J$132</c:f>
              <c:numCache>
                <c:formatCode>General</c:formatCode>
                <c:ptCount val="3"/>
                <c:pt idx="0">
                  <c:v>7.8E-2</c:v>
                </c:pt>
                <c:pt idx="1">
                  <c:v>3.0964285714285712E-2</c:v>
                </c:pt>
                <c:pt idx="2">
                  <c:v>5.4785714285714278E-2</c:v>
                </c:pt>
              </c:numCache>
            </c:numRef>
          </c:yVal>
          <c:smooth val="0"/>
          <c:extLst>
            <c:ext xmlns:c16="http://schemas.microsoft.com/office/drawing/2014/chart" uri="{C3380CC4-5D6E-409C-BE32-E72D297353CC}">
              <c16:uniqueId val="{00000003-A12F-4049-967A-868828F3AA07}"/>
            </c:ext>
          </c:extLst>
        </c:ser>
        <c:ser>
          <c:idx val="3"/>
          <c:order val="3"/>
          <c:tx>
            <c:strRef>
              <c:f>Sheet1!$L$124</c:f>
              <c:strCache>
                <c:ptCount val="1"/>
                <c:pt idx="0">
                  <c:v>Bat 20 UF</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Sheet1!$K$125:$M$125</c:f>
              <c:numCache>
                <c:formatCode>General</c:formatCode>
                <c:ptCount val="3"/>
                <c:pt idx="0">
                  <c:v>2008</c:v>
                </c:pt>
                <c:pt idx="1">
                  <c:v>2012</c:v>
                </c:pt>
                <c:pt idx="2">
                  <c:v>2016</c:v>
                </c:pt>
              </c:numCache>
            </c:numRef>
          </c:xVal>
          <c:yVal>
            <c:numRef>
              <c:f>Sheet1!$K$132:$M$132</c:f>
              <c:numCache>
                <c:formatCode>General</c:formatCode>
                <c:ptCount val="3"/>
                <c:pt idx="0">
                  <c:v>6.5000000000000002E-2</c:v>
                </c:pt>
                <c:pt idx="1">
                  <c:v>3.9672413793103448E-2</c:v>
                </c:pt>
                <c:pt idx="2">
                  <c:v>6.3916666666666663E-2</c:v>
                </c:pt>
              </c:numCache>
            </c:numRef>
          </c:yVal>
          <c:smooth val="0"/>
          <c:extLst>
            <c:ext xmlns:c16="http://schemas.microsoft.com/office/drawing/2014/chart" uri="{C3380CC4-5D6E-409C-BE32-E72D297353CC}">
              <c16:uniqueId val="{00000004-A12F-4049-967A-868828F3AA07}"/>
            </c:ext>
          </c:extLst>
        </c:ser>
        <c:dLbls>
          <c:showLegendKey val="0"/>
          <c:showVal val="0"/>
          <c:showCatName val="0"/>
          <c:showSerName val="0"/>
          <c:showPercent val="0"/>
          <c:showBubbleSize val="0"/>
        </c:dLbls>
        <c:axId val="1176725688"/>
        <c:axId val="1176721096"/>
      </c:scatterChart>
      <c:valAx>
        <c:axId val="1176725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721096"/>
        <c:crosses val="autoZero"/>
        <c:crossBetween val="midCat"/>
      </c:valAx>
      <c:valAx>
        <c:axId val="1176721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lb/mmbtu</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72568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U.S. Steel Clairton Plant 2008, 2012, and 2016 Battery Underfire </a:t>
            </a:r>
          </a:p>
          <a:p>
            <a:pPr>
              <a:defRPr/>
            </a:pPr>
            <a:r>
              <a:rPr lang="en-US" sz="1800" b="1" i="0" baseline="0">
                <a:effectLst/>
              </a:rPr>
              <a:t>Stack Test NOx Results, lb/mmbtu</a:t>
            </a:r>
            <a:r>
              <a:rPr lang="en-US" sz="1800" b="0" i="0" baseline="0">
                <a:effectLst/>
              </a:rPr>
              <a:t> </a:t>
            </a:r>
            <a:endParaRPr lang="en-US">
              <a:effectLst/>
            </a:endParaRPr>
          </a:p>
        </c:rich>
      </c:tx>
      <c:layout>
        <c:manualLayout>
          <c:xMode val="edge"/>
          <c:yMode val="edge"/>
          <c:x val="0.13358161192194071"/>
          <c:y val="2.34211596082211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042023303572409"/>
          <c:y val="0.26548002970719864"/>
          <c:w val="0.72614406044432733"/>
          <c:h val="0.66125600117817129"/>
        </c:manualLayout>
      </c:layout>
      <c:scatterChart>
        <c:scatterStyle val="lineMarker"/>
        <c:varyColors val="0"/>
        <c:ser>
          <c:idx val="0"/>
          <c:order val="0"/>
          <c:tx>
            <c:strRef>
              <c:f>Sheet1!$B$124</c:f>
              <c:strCache>
                <c:ptCount val="1"/>
                <c:pt idx="0">
                  <c:v>Bat 13 UF</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(Sheet1!$B$125,Sheet1!$D$125)</c:f>
              <c:numCache>
                <c:formatCode>General</c:formatCode>
                <c:ptCount val="2"/>
                <c:pt idx="0">
                  <c:v>2008</c:v>
                </c:pt>
                <c:pt idx="1">
                  <c:v>2016</c:v>
                </c:pt>
              </c:numCache>
            </c:numRef>
          </c:xVal>
          <c:yVal>
            <c:numRef>
              <c:f>(Sheet1!$B$131,Sheet1!$D$131)</c:f>
              <c:numCache>
                <c:formatCode>General</c:formatCode>
                <c:ptCount val="2"/>
                <c:pt idx="0">
                  <c:v>0.314</c:v>
                </c:pt>
                <c:pt idx="1">
                  <c:v>0.24</c:v>
                </c:pt>
              </c:numCache>
            </c:numRef>
          </c:yVal>
          <c:smooth val="0"/>
          <c:extLst>
            <c:ext xmlns:c16="http://schemas.microsoft.com/office/drawing/2014/chart" uri="{C3380CC4-5D6E-409C-BE32-E72D297353CC}">
              <c16:uniqueId val="{00000003-58F9-4389-BDFE-C679A6BE7957}"/>
            </c:ext>
          </c:extLst>
        </c:ser>
        <c:ser>
          <c:idx val="1"/>
          <c:order val="1"/>
          <c:tx>
            <c:strRef>
              <c:f>Sheet1!$E$124</c:f>
              <c:strCache>
                <c:ptCount val="1"/>
                <c:pt idx="0">
                  <c:v>Bat 14 UF</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(Sheet1!$E$125,Sheet1!$G$125)</c:f>
              <c:numCache>
                <c:formatCode>General</c:formatCode>
                <c:ptCount val="2"/>
                <c:pt idx="0">
                  <c:v>2008</c:v>
                </c:pt>
                <c:pt idx="1">
                  <c:v>2016</c:v>
                </c:pt>
              </c:numCache>
            </c:numRef>
          </c:xVal>
          <c:yVal>
            <c:numRef>
              <c:f>(Sheet1!$E$131,Sheet1!$G$131)</c:f>
              <c:numCache>
                <c:formatCode>General</c:formatCode>
                <c:ptCount val="2"/>
                <c:pt idx="0">
                  <c:v>0.25700000000000001</c:v>
                </c:pt>
                <c:pt idx="1">
                  <c:v>0.29299999999999998</c:v>
                </c:pt>
              </c:numCache>
            </c:numRef>
          </c:yVal>
          <c:smooth val="0"/>
          <c:extLst>
            <c:ext xmlns:c16="http://schemas.microsoft.com/office/drawing/2014/chart" uri="{C3380CC4-5D6E-409C-BE32-E72D297353CC}">
              <c16:uniqueId val="{00000004-58F9-4389-BDFE-C679A6BE7957}"/>
            </c:ext>
          </c:extLst>
        </c:ser>
        <c:ser>
          <c:idx val="2"/>
          <c:order val="2"/>
          <c:tx>
            <c:strRef>
              <c:f>Sheet1!$H$124</c:f>
              <c:strCache>
                <c:ptCount val="1"/>
                <c:pt idx="0">
                  <c:v>Bat 19 UF</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Sheet1!$H$125:$J$125</c:f>
              <c:numCache>
                <c:formatCode>General</c:formatCode>
                <c:ptCount val="3"/>
                <c:pt idx="0">
                  <c:v>2008</c:v>
                </c:pt>
                <c:pt idx="1">
                  <c:v>2012</c:v>
                </c:pt>
                <c:pt idx="2">
                  <c:v>2016</c:v>
                </c:pt>
              </c:numCache>
            </c:numRef>
          </c:xVal>
          <c:yVal>
            <c:numRef>
              <c:f>Sheet1!$H$131:$J$131</c:f>
              <c:numCache>
                <c:formatCode>General</c:formatCode>
                <c:ptCount val="3"/>
                <c:pt idx="0">
                  <c:v>0.54700000000000004</c:v>
                </c:pt>
                <c:pt idx="1">
                  <c:v>0.93100000000000005</c:v>
                </c:pt>
                <c:pt idx="2">
                  <c:v>0.126</c:v>
                </c:pt>
              </c:numCache>
            </c:numRef>
          </c:yVal>
          <c:smooth val="0"/>
          <c:extLst>
            <c:ext xmlns:c16="http://schemas.microsoft.com/office/drawing/2014/chart" uri="{C3380CC4-5D6E-409C-BE32-E72D297353CC}">
              <c16:uniqueId val="{00000005-58F9-4389-BDFE-C679A6BE7957}"/>
            </c:ext>
          </c:extLst>
        </c:ser>
        <c:ser>
          <c:idx val="3"/>
          <c:order val="3"/>
          <c:tx>
            <c:strRef>
              <c:f>Sheet1!$K$124</c:f>
              <c:strCache>
                <c:ptCount val="1"/>
                <c:pt idx="0">
                  <c:v>Bat 20 UF</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Sheet1!$K$125:$M$125</c:f>
              <c:numCache>
                <c:formatCode>General</c:formatCode>
                <c:ptCount val="3"/>
                <c:pt idx="0">
                  <c:v>2008</c:v>
                </c:pt>
                <c:pt idx="1">
                  <c:v>2012</c:v>
                </c:pt>
                <c:pt idx="2">
                  <c:v>2016</c:v>
                </c:pt>
              </c:numCache>
            </c:numRef>
          </c:xVal>
          <c:yVal>
            <c:numRef>
              <c:f>Sheet1!$K$131:$M$131</c:f>
              <c:numCache>
                <c:formatCode>General</c:formatCode>
                <c:ptCount val="3"/>
                <c:pt idx="0">
                  <c:v>0.78600000000000003</c:v>
                </c:pt>
                <c:pt idx="1">
                  <c:v>0.71699999999999997</c:v>
                </c:pt>
                <c:pt idx="2">
                  <c:v>0.11600000000000001</c:v>
                </c:pt>
              </c:numCache>
            </c:numRef>
          </c:yVal>
          <c:smooth val="0"/>
          <c:extLst>
            <c:ext xmlns:c16="http://schemas.microsoft.com/office/drawing/2014/chart" uri="{C3380CC4-5D6E-409C-BE32-E72D297353CC}">
              <c16:uniqueId val="{00000006-58F9-4389-BDFE-C679A6BE7957}"/>
            </c:ext>
          </c:extLst>
        </c:ser>
        <c:dLbls>
          <c:showLegendKey val="0"/>
          <c:showVal val="0"/>
          <c:showCatName val="0"/>
          <c:showSerName val="0"/>
          <c:showPercent val="0"/>
          <c:showBubbleSize val="0"/>
        </c:dLbls>
        <c:axId val="1176686984"/>
        <c:axId val="1176685344"/>
      </c:scatterChart>
      <c:valAx>
        <c:axId val="1176686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85344"/>
        <c:crosses val="autoZero"/>
        <c:crossBetween val="midCat"/>
      </c:valAx>
      <c:valAx>
        <c:axId val="1176685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lb/mmbtu</a:t>
                </a:r>
              </a:p>
              <a:p>
                <a:pPr>
                  <a:defRPr/>
                </a:pPr>
                <a:endParaRPr lang="en-US"/>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869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U.S. Steel Clairton Plant 2008, 2012, and 2016 Battery Underfire </a:t>
            </a:r>
            <a:endParaRPr lang="en-US">
              <a:effectLst/>
            </a:endParaRPr>
          </a:p>
          <a:p>
            <a:pPr>
              <a:defRPr/>
            </a:pPr>
            <a:r>
              <a:rPr lang="en-US" sz="1800" b="1" i="0" baseline="0">
                <a:effectLst/>
              </a:rPr>
              <a:t>Stack Test PM-CON Results, lb/mmbtu</a:t>
            </a:r>
            <a:r>
              <a:rPr lang="en-US" sz="1800" b="0" i="0" baseline="0">
                <a:effectLst/>
              </a:rPr>
              <a:t> </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Sheet1!$B$124</c:f>
              <c:strCache>
                <c:ptCount val="1"/>
                <c:pt idx="0">
                  <c:v>Bat 13 UF</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Sheet1!$B$125:$D$125</c:f>
              <c:numCache>
                <c:formatCode>General</c:formatCode>
                <c:ptCount val="3"/>
                <c:pt idx="0">
                  <c:v>2008</c:v>
                </c:pt>
                <c:pt idx="1">
                  <c:v>2012</c:v>
                </c:pt>
                <c:pt idx="2">
                  <c:v>2016</c:v>
                </c:pt>
              </c:numCache>
            </c:numRef>
          </c:xVal>
          <c:yVal>
            <c:numRef>
              <c:f>Sheet1!$B$130:$D$130</c:f>
              <c:numCache>
                <c:formatCode>General</c:formatCode>
                <c:ptCount val="3"/>
                <c:pt idx="0">
                  <c:v>4.0000000000000001E-3</c:v>
                </c:pt>
                <c:pt idx="1">
                  <c:v>1.35E-2</c:v>
                </c:pt>
                <c:pt idx="2">
                  <c:v>2.3099999999999999E-2</c:v>
                </c:pt>
              </c:numCache>
            </c:numRef>
          </c:yVal>
          <c:smooth val="0"/>
          <c:extLst>
            <c:ext xmlns:c16="http://schemas.microsoft.com/office/drawing/2014/chart" uri="{C3380CC4-5D6E-409C-BE32-E72D297353CC}">
              <c16:uniqueId val="{00000000-1092-401D-9B91-BA86CEBE3AB2}"/>
            </c:ext>
          </c:extLst>
        </c:ser>
        <c:ser>
          <c:idx val="1"/>
          <c:order val="1"/>
          <c:tx>
            <c:strRef>
              <c:f>Sheet1!$E$124</c:f>
              <c:strCache>
                <c:ptCount val="1"/>
                <c:pt idx="0">
                  <c:v>Bat 14 UF</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Sheet1!$E$125:$G$125</c:f>
              <c:numCache>
                <c:formatCode>General</c:formatCode>
                <c:ptCount val="3"/>
                <c:pt idx="0">
                  <c:v>2008</c:v>
                </c:pt>
                <c:pt idx="1">
                  <c:v>2012</c:v>
                </c:pt>
                <c:pt idx="2">
                  <c:v>2016</c:v>
                </c:pt>
              </c:numCache>
            </c:numRef>
          </c:xVal>
          <c:yVal>
            <c:numRef>
              <c:f>Sheet1!$E$130:$G$130</c:f>
              <c:numCache>
                <c:formatCode>General</c:formatCode>
                <c:ptCount val="3"/>
                <c:pt idx="0">
                  <c:v>6.0000000000000001E-3</c:v>
                </c:pt>
                <c:pt idx="1">
                  <c:v>8.2000000000000007E-3</c:v>
                </c:pt>
                <c:pt idx="2">
                  <c:v>2.1299999999999999E-3</c:v>
                </c:pt>
              </c:numCache>
            </c:numRef>
          </c:yVal>
          <c:smooth val="0"/>
          <c:extLst>
            <c:ext xmlns:c16="http://schemas.microsoft.com/office/drawing/2014/chart" uri="{C3380CC4-5D6E-409C-BE32-E72D297353CC}">
              <c16:uniqueId val="{00000001-1092-401D-9B91-BA86CEBE3AB2}"/>
            </c:ext>
          </c:extLst>
        </c:ser>
        <c:ser>
          <c:idx val="2"/>
          <c:order val="2"/>
          <c:tx>
            <c:strRef>
              <c:f>Sheet1!$H$124</c:f>
              <c:strCache>
                <c:ptCount val="1"/>
                <c:pt idx="0">
                  <c:v>Bat 19 UF</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Sheet1!$H$125:$J$125</c:f>
              <c:numCache>
                <c:formatCode>General</c:formatCode>
                <c:ptCount val="3"/>
                <c:pt idx="0">
                  <c:v>2008</c:v>
                </c:pt>
                <c:pt idx="1">
                  <c:v>2012</c:v>
                </c:pt>
                <c:pt idx="2">
                  <c:v>2016</c:v>
                </c:pt>
              </c:numCache>
            </c:numRef>
          </c:xVal>
          <c:yVal>
            <c:numRef>
              <c:f>Sheet1!$H$130:$J$130</c:f>
              <c:numCache>
                <c:formatCode>General</c:formatCode>
                <c:ptCount val="3"/>
                <c:pt idx="0">
                  <c:v>6.0000000000000001E-3</c:v>
                </c:pt>
                <c:pt idx="1">
                  <c:v>3.0000000000000001E-3</c:v>
                </c:pt>
                <c:pt idx="2">
                  <c:v>1.7100000000000001E-2</c:v>
                </c:pt>
              </c:numCache>
            </c:numRef>
          </c:yVal>
          <c:smooth val="0"/>
          <c:extLst>
            <c:ext xmlns:c16="http://schemas.microsoft.com/office/drawing/2014/chart" uri="{C3380CC4-5D6E-409C-BE32-E72D297353CC}">
              <c16:uniqueId val="{00000002-1092-401D-9B91-BA86CEBE3AB2}"/>
            </c:ext>
          </c:extLst>
        </c:ser>
        <c:ser>
          <c:idx val="3"/>
          <c:order val="3"/>
          <c:tx>
            <c:strRef>
              <c:f>Sheet1!$K$124</c:f>
              <c:strCache>
                <c:ptCount val="1"/>
                <c:pt idx="0">
                  <c:v>Bat 20 UF</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Sheet1!$K$125:$M$125</c:f>
              <c:numCache>
                <c:formatCode>General</c:formatCode>
                <c:ptCount val="3"/>
                <c:pt idx="0">
                  <c:v>2008</c:v>
                </c:pt>
                <c:pt idx="1">
                  <c:v>2012</c:v>
                </c:pt>
                <c:pt idx="2">
                  <c:v>2016</c:v>
                </c:pt>
              </c:numCache>
            </c:numRef>
          </c:xVal>
          <c:yVal>
            <c:numRef>
              <c:f>Sheet1!$K$130:$M$130</c:f>
              <c:numCache>
                <c:formatCode>General</c:formatCode>
                <c:ptCount val="3"/>
                <c:pt idx="0">
                  <c:v>6.0000000000000001E-3</c:v>
                </c:pt>
                <c:pt idx="1">
                  <c:v>3.0000000000000001E-3</c:v>
                </c:pt>
                <c:pt idx="2">
                  <c:v>1.89E-2</c:v>
                </c:pt>
              </c:numCache>
            </c:numRef>
          </c:yVal>
          <c:smooth val="0"/>
          <c:extLst>
            <c:ext xmlns:c16="http://schemas.microsoft.com/office/drawing/2014/chart" uri="{C3380CC4-5D6E-409C-BE32-E72D297353CC}">
              <c16:uniqueId val="{00000003-1092-401D-9B91-BA86CEBE3AB2}"/>
            </c:ext>
          </c:extLst>
        </c:ser>
        <c:dLbls>
          <c:showLegendKey val="0"/>
          <c:showVal val="0"/>
          <c:showCatName val="0"/>
          <c:showSerName val="0"/>
          <c:showPercent val="0"/>
          <c:showBubbleSize val="0"/>
        </c:dLbls>
        <c:axId val="1176669928"/>
        <c:axId val="1176670256"/>
      </c:scatterChart>
      <c:valAx>
        <c:axId val="1176669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70256"/>
        <c:crosses val="autoZero"/>
        <c:crossBetween val="midCat"/>
      </c:valAx>
      <c:valAx>
        <c:axId val="1176670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6992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U.S. Steel Clairton Plant 2008, 2012, and 2016 Battery Underfire </a:t>
            </a:r>
            <a:endParaRPr lang="en-US">
              <a:effectLst/>
            </a:endParaRPr>
          </a:p>
          <a:p>
            <a:pPr>
              <a:defRPr/>
            </a:pPr>
            <a:r>
              <a:rPr lang="en-US" sz="1800" b="1" i="0" baseline="0">
                <a:effectLst/>
              </a:rPr>
              <a:t>Stack Test PM-FIL Results, lb/mmbtu</a:t>
            </a:r>
            <a:r>
              <a:rPr lang="en-US" sz="1800" b="0" i="0" baseline="0">
                <a:effectLst/>
              </a:rPr>
              <a:t> </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Sheet1!$B$124</c:f>
              <c:strCache>
                <c:ptCount val="1"/>
                <c:pt idx="0">
                  <c:v>Bat 13 UF</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Sheet1!$B$125:$D$125</c:f>
              <c:numCache>
                <c:formatCode>General</c:formatCode>
                <c:ptCount val="3"/>
                <c:pt idx="0">
                  <c:v>2008</c:v>
                </c:pt>
                <c:pt idx="1">
                  <c:v>2012</c:v>
                </c:pt>
                <c:pt idx="2">
                  <c:v>2016</c:v>
                </c:pt>
              </c:numCache>
            </c:numRef>
          </c:xVal>
          <c:yVal>
            <c:numRef>
              <c:f>Sheet1!$B$129:$D$129</c:f>
              <c:numCache>
                <c:formatCode>General</c:formatCode>
                <c:ptCount val="3"/>
                <c:pt idx="0">
                  <c:v>1.6E-2</c:v>
                </c:pt>
                <c:pt idx="1">
                  <c:v>3.3E-3</c:v>
                </c:pt>
                <c:pt idx="2">
                  <c:v>5.7000000000000002E-3</c:v>
                </c:pt>
              </c:numCache>
            </c:numRef>
          </c:yVal>
          <c:smooth val="0"/>
          <c:extLst>
            <c:ext xmlns:c16="http://schemas.microsoft.com/office/drawing/2014/chart" uri="{C3380CC4-5D6E-409C-BE32-E72D297353CC}">
              <c16:uniqueId val="{00000000-4BF9-4B9F-85AD-756CB0B57342}"/>
            </c:ext>
          </c:extLst>
        </c:ser>
        <c:ser>
          <c:idx val="1"/>
          <c:order val="1"/>
          <c:tx>
            <c:strRef>
              <c:f>Sheet1!$E$124</c:f>
              <c:strCache>
                <c:ptCount val="1"/>
                <c:pt idx="0">
                  <c:v>Bat 14 UF</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Sheet1!$E$125:$G$125</c:f>
              <c:numCache>
                <c:formatCode>General</c:formatCode>
                <c:ptCount val="3"/>
                <c:pt idx="0">
                  <c:v>2008</c:v>
                </c:pt>
                <c:pt idx="1">
                  <c:v>2012</c:v>
                </c:pt>
                <c:pt idx="2">
                  <c:v>2016</c:v>
                </c:pt>
              </c:numCache>
            </c:numRef>
          </c:xVal>
          <c:yVal>
            <c:numRef>
              <c:f>Sheet1!$E$129:$G$129</c:f>
              <c:numCache>
                <c:formatCode>General</c:formatCode>
                <c:ptCount val="3"/>
                <c:pt idx="0">
                  <c:v>1.2999999999999999E-2</c:v>
                </c:pt>
                <c:pt idx="1">
                  <c:v>1.61E-2</c:v>
                </c:pt>
                <c:pt idx="2">
                  <c:v>4.5999999999999999E-3</c:v>
                </c:pt>
              </c:numCache>
            </c:numRef>
          </c:yVal>
          <c:smooth val="0"/>
          <c:extLst>
            <c:ext xmlns:c16="http://schemas.microsoft.com/office/drawing/2014/chart" uri="{C3380CC4-5D6E-409C-BE32-E72D297353CC}">
              <c16:uniqueId val="{00000001-4BF9-4B9F-85AD-756CB0B57342}"/>
            </c:ext>
          </c:extLst>
        </c:ser>
        <c:ser>
          <c:idx val="2"/>
          <c:order val="2"/>
          <c:tx>
            <c:strRef>
              <c:f>Sheet1!$H$124</c:f>
              <c:strCache>
                <c:ptCount val="1"/>
                <c:pt idx="0">
                  <c:v>Bat 19 UF</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Sheet1!$H$125:$J$125</c:f>
              <c:numCache>
                <c:formatCode>General</c:formatCode>
                <c:ptCount val="3"/>
                <c:pt idx="0">
                  <c:v>2008</c:v>
                </c:pt>
                <c:pt idx="1">
                  <c:v>2012</c:v>
                </c:pt>
                <c:pt idx="2">
                  <c:v>2016</c:v>
                </c:pt>
              </c:numCache>
            </c:numRef>
          </c:xVal>
          <c:yVal>
            <c:numRef>
              <c:f>Sheet1!$H$129:$J$129</c:f>
              <c:numCache>
                <c:formatCode>General</c:formatCode>
                <c:ptCount val="3"/>
                <c:pt idx="0">
                  <c:v>1.4E-2</c:v>
                </c:pt>
                <c:pt idx="1">
                  <c:v>0.01</c:v>
                </c:pt>
                <c:pt idx="2">
                  <c:v>7.4999999999999997E-3</c:v>
                </c:pt>
              </c:numCache>
            </c:numRef>
          </c:yVal>
          <c:smooth val="0"/>
          <c:extLst>
            <c:ext xmlns:c16="http://schemas.microsoft.com/office/drawing/2014/chart" uri="{C3380CC4-5D6E-409C-BE32-E72D297353CC}">
              <c16:uniqueId val="{00000002-4BF9-4B9F-85AD-756CB0B57342}"/>
            </c:ext>
          </c:extLst>
        </c:ser>
        <c:ser>
          <c:idx val="3"/>
          <c:order val="3"/>
          <c:tx>
            <c:strRef>
              <c:f>Sheet1!$K$124</c:f>
              <c:strCache>
                <c:ptCount val="1"/>
                <c:pt idx="0">
                  <c:v>Bat 20 UF</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Sheet1!$K$125:$M$125</c:f>
              <c:numCache>
                <c:formatCode>General</c:formatCode>
                <c:ptCount val="3"/>
                <c:pt idx="0">
                  <c:v>2008</c:v>
                </c:pt>
                <c:pt idx="1">
                  <c:v>2012</c:v>
                </c:pt>
                <c:pt idx="2">
                  <c:v>2016</c:v>
                </c:pt>
              </c:numCache>
            </c:numRef>
          </c:xVal>
          <c:yVal>
            <c:numRef>
              <c:f>Sheet1!$K$129:$M$129</c:f>
              <c:numCache>
                <c:formatCode>General</c:formatCode>
                <c:ptCount val="3"/>
                <c:pt idx="0">
                  <c:v>1.4999999999999999E-2</c:v>
                </c:pt>
                <c:pt idx="1">
                  <c:v>1.2999999999999999E-2</c:v>
                </c:pt>
                <c:pt idx="2">
                  <c:v>5.8999999999999999E-3</c:v>
                </c:pt>
              </c:numCache>
            </c:numRef>
          </c:yVal>
          <c:smooth val="0"/>
          <c:extLst>
            <c:ext xmlns:c16="http://schemas.microsoft.com/office/drawing/2014/chart" uri="{C3380CC4-5D6E-409C-BE32-E72D297353CC}">
              <c16:uniqueId val="{00000003-4BF9-4B9F-85AD-756CB0B57342}"/>
            </c:ext>
          </c:extLst>
        </c:ser>
        <c:dLbls>
          <c:showLegendKey val="0"/>
          <c:showVal val="0"/>
          <c:showCatName val="0"/>
          <c:showSerName val="0"/>
          <c:showPercent val="0"/>
          <c:showBubbleSize val="0"/>
        </c:dLbls>
        <c:axId val="1176669928"/>
        <c:axId val="1176670256"/>
      </c:scatterChart>
      <c:valAx>
        <c:axId val="1176669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70256"/>
        <c:crosses val="autoZero"/>
        <c:crossBetween val="midCat"/>
      </c:valAx>
      <c:valAx>
        <c:axId val="1176670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6992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Sheet1!$A$117</c:f>
              <c:strCache>
                <c:ptCount val="1"/>
                <c:pt idx="0">
                  <c:v>PM-Fil</c:v>
                </c:pt>
              </c:strCache>
            </c:strRef>
          </c:tx>
          <c:spPr>
            <a:solidFill>
              <a:schemeClr val="accent2"/>
            </a:solidFill>
            <a:ln>
              <a:noFill/>
            </a:ln>
            <a:effectLst/>
          </c:spPr>
          <c:invertIfNegative val="0"/>
          <c:cat>
            <c:multiLvlStrRef>
              <c:f>Sheet1!$B$112:$M$113</c:f>
              <c:multiLvlStrCache>
                <c:ptCount val="12"/>
                <c:lvl>
                  <c:pt idx="0">
                    <c:v>2008</c:v>
                  </c:pt>
                  <c:pt idx="1">
                    <c:v>2008</c:v>
                  </c:pt>
                  <c:pt idx="2">
                    <c:v>2008</c:v>
                  </c:pt>
                  <c:pt idx="3">
                    <c:v>2008</c:v>
                  </c:pt>
                  <c:pt idx="4">
                    <c:v>2012</c:v>
                  </c:pt>
                  <c:pt idx="5">
                    <c:v>2012</c:v>
                  </c:pt>
                  <c:pt idx="6">
                    <c:v>2012</c:v>
                  </c:pt>
                  <c:pt idx="7">
                    <c:v>2012</c:v>
                  </c:pt>
                  <c:pt idx="8">
                    <c:v>2016</c:v>
                  </c:pt>
                  <c:pt idx="9">
                    <c:v>2016</c:v>
                  </c:pt>
                  <c:pt idx="10">
                    <c:v>2016</c:v>
                  </c:pt>
                  <c:pt idx="11">
                    <c:v>2016</c:v>
                  </c:pt>
                </c:lvl>
                <c:lvl>
                  <c:pt idx="0">
                    <c:v>Bat 13 UF</c:v>
                  </c:pt>
                  <c:pt idx="1">
                    <c:v>Bat 14 UF</c:v>
                  </c:pt>
                  <c:pt idx="2">
                    <c:v>Bat 19 UF</c:v>
                  </c:pt>
                  <c:pt idx="3">
                    <c:v>Bat 20 UF</c:v>
                  </c:pt>
                  <c:pt idx="4">
                    <c:v>Bat 13 UF</c:v>
                  </c:pt>
                  <c:pt idx="5">
                    <c:v>Bat 14 UF</c:v>
                  </c:pt>
                  <c:pt idx="6">
                    <c:v>Bat 19 UF</c:v>
                  </c:pt>
                  <c:pt idx="7">
                    <c:v>Bat 20 UF</c:v>
                  </c:pt>
                  <c:pt idx="8">
                    <c:v>Bat 13 UF</c:v>
                  </c:pt>
                  <c:pt idx="9">
                    <c:v>Bat 14 UF</c:v>
                  </c:pt>
                  <c:pt idx="10">
                    <c:v>Bat 19 UF</c:v>
                  </c:pt>
                  <c:pt idx="11">
                    <c:v>Bat 20 UF</c:v>
                  </c:pt>
                </c:lvl>
              </c:multiLvlStrCache>
            </c:multiLvlStrRef>
          </c:cat>
          <c:val>
            <c:numRef>
              <c:f>Sheet1!$B$117:$M$117</c:f>
              <c:numCache>
                <c:formatCode>General</c:formatCode>
                <c:ptCount val="12"/>
                <c:pt idx="0">
                  <c:v>1.6E-2</c:v>
                </c:pt>
                <c:pt idx="1">
                  <c:v>1.2999999999999999E-2</c:v>
                </c:pt>
                <c:pt idx="2">
                  <c:v>1.4E-2</c:v>
                </c:pt>
                <c:pt idx="3">
                  <c:v>1.4999999999999999E-2</c:v>
                </c:pt>
                <c:pt idx="4">
                  <c:v>3.3E-3</c:v>
                </c:pt>
                <c:pt idx="5">
                  <c:v>1.61E-2</c:v>
                </c:pt>
                <c:pt idx="6">
                  <c:v>0.01</c:v>
                </c:pt>
                <c:pt idx="7">
                  <c:v>1.2999999999999999E-2</c:v>
                </c:pt>
                <c:pt idx="8">
                  <c:v>5.7000000000000002E-3</c:v>
                </c:pt>
                <c:pt idx="9">
                  <c:v>4.5999999999999999E-3</c:v>
                </c:pt>
                <c:pt idx="10">
                  <c:v>7.4999999999999997E-3</c:v>
                </c:pt>
                <c:pt idx="11">
                  <c:v>5.8999999999999999E-3</c:v>
                </c:pt>
              </c:numCache>
            </c:numRef>
          </c:val>
          <c:extLst>
            <c:ext xmlns:c16="http://schemas.microsoft.com/office/drawing/2014/chart" uri="{C3380CC4-5D6E-409C-BE32-E72D297353CC}">
              <c16:uniqueId val="{00000001-087A-426D-9A30-483DD4D69074}"/>
            </c:ext>
          </c:extLst>
        </c:ser>
        <c:ser>
          <c:idx val="2"/>
          <c:order val="2"/>
          <c:tx>
            <c:strRef>
              <c:f>Sheet1!$A$118</c:f>
              <c:strCache>
                <c:ptCount val="1"/>
                <c:pt idx="0">
                  <c:v>PM-Con</c:v>
                </c:pt>
              </c:strCache>
            </c:strRef>
          </c:tx>
          <c:spPr>
            <a:solidFill>
              <a:schemeClr val="accent3"/>
            </a:solidFill>
            <a:ln>
              <a:noFill/>
            </a:ln>
            <a:effectLst/>
          </c:spPr>
          <c:invertIfNegative val="0"/>
          <c:cat>
            <c:multiLvlStrRef>
              <c:f>Sheet1!$B$112:$M$113</c:f>
              <c:multiLvlStrCache>
                <c:ptCount val="12"/>
                <c:lvl>
                  <c:pt idx="0">
                    <c:v>2008</c:v>
                  </c:pt>
                  <c:pt idx="1">
                    <c:v>2008</c:v>
                  </c:pt>
                  <c:pt idx="2">
                    <c:v>2008</c:v>
                  </c:pt>
                  <c:pt idx="3">
                    <c:v>2008</c:v>
                  </c:pt>
                  <c:pt idx="4">
                    <c:v>2012</c:v>
                  </c:pt>
                  <c:pt idx="5">
                    <c:v>2012</c:v>
                  </c:pt>
                  <c:pt idx="6">
                    <c:v>2012</c:v>
                  </c:pt>
                  <c:pt idx="7">
                    <c:v>2012</c:v>
                  </c:pt>
                  <c:pt idx="8">
                    <c:v>2016</c:v>
                  </c:pt>
                  <c:pt idx="9">
                    <c:v>2016</c:v>
                  </c:pt>
                  <c:pt idx="10">
                    <c:v>2016</c:v>
                  </c:pt>
                  <c:pt idx="11">
                    <c:v>2016</c:v>
                  </c:pt>
                </c:lvl>
                <c:lvl>
                  <c:pt idx="0">
                    <c:v>Bat 13 UF</c:v>
                  </c:pt>
                  <c:pt idx="1">
                    <c:v>Bat 14 UF</c:v>
                  </c:pt>
                  <c:pt idx="2">
                    <c:v>Bat 19 UF</c:v>
                  </c:pt>
                  <c:pt idx="3">
                    <c:v>Bat 20 UF</c:v>
                  </c:pt>
                  <c:pt idx="4">
                    <c:v>Bat 13 UF</c:v>
                  </c:pt>
                  <c:pt idx="5">
                    <c:v>Bat 14 UF</c:v>
                  </c:pt>
                  <c:pt idx="6">
                    <c:v>Bat 19 UF</c:v>
                  </c:pt>
                  <c:pt idx="7">
                    <c:v>Bat 20 UF</c:v>
                  </c:pt>
                  <c:pt idx="8">
                    <c:v>Bat 13 UF</c:v>
                  </c:pt>
                  <c:pt idx="9">
                    <c:v>Bat 14 UF</c:v>
                  </c:pt>
                  <c:pt idx="10">
                    <c:v>Bat 19 UF</c:v>
                  </c:pt>
                  <c:pt idx="11">
                    <c:v>Bat 20 UF</c:v>
                  </c:pt>
                </c:lvl>
              </c:multiLvlStrCache>
            </c:multiLvlStrRef>
          </c:cat>
          <c:val>
            <c:numRef>
              <c:f>Sheet1!$B$118:$M$118</c:f>
              <c:numCache>
                <c:formatCode>General</c:formatCode>
                <c:ptCount val="12"/>
                <c:pt idx="0">
                  <c:v>4.0000000000000001E-3</c:v>
                </c:pt>
                <c:pt idx="1">
                  <c:v>6.0000000000000001E-3</c:v>
                </c:pt>
                <c:pt idx="2">
                  <c:v>6.0000000000000001E-3</c:v>
                </c:pt>
                <c:pt idx="3">
                  <c:v>6.0000000000000001E-3</c:v>
                </c:pt>
                <c:pt idx="4">
                  <c:v>1.35E-2</c:v>
                </c:pt>
                <c:pt idx="5">
                  <c:v>8.2000000000000007E-3</c:v>
                </c:pt>
                <c:pt idx="6">
                  <c:v>3.0000000000000001E-3</c:v>
                </c:pt>
                <c:pt idx="7">
                  <c:v>3.0000000000000001E-3</c:v>
                </c:pt>
                <c:pt idx="8">
                  <c:v>2.3099999999999999E-2</c:v>
                </c:pt>
                <c:pt idx="9">
                  <c:v>2.1299999999999999E-3</c:v>
                </c:pt>
                <c:pt idx="10">
                  <c:v>1.7100000000000001E-2</c:v>
                </c:pt>
                <c:pt idx="11">
                  <c:v>1.89E-2</c:v>
                </c:pt>
              </c:numCache>
            </c:numRef>
          </c:val>
          <c:extLst>
            <c:ext xmlns:c16="http://schemas.microsoft.com/office/drawing/2014/chart" uri="{C3380CC4-5D6E-409C-BE32-E72D297353CC}">
              <c16:uniqueId val="{00000002-087A-426D-9A30-483DD4D69074}"/>
            </c:ext>
          </c:extLst>
        </c:ser>
        <c:dLbls>
          <c:showLegendKey val="0"/>
          <c:showVal val="0"/>
          <c:showCatName val="0"/>
          <c:showSerName val="0"/>
          <c:showPercent val="0"/>
          <c:showBubbleSize val="0"/>
        </c:dLbls>
        <c:gapWidth val="150"/>
        <c:axId val="1176676488"/>
        <c:axId val="1176676816"/>
      </c:barChart>
      <c:barChart>
        <c:barDir val="col"/>
        <c:grouping val="clustered"/>
        <c:varyColors val="0"/>
        <c:ser>
          <c:idx val="0"/>
          <c:order val="0"/>
          <c:tx>
            <c:strRef>
              <c:f>Sheet1!$A$116</c:f>
              <c:strCache>
                <c:ptCount val="1"/>
                <c:pt idx="0">
                  <c:v>TOC</c:v>
                </c:pt>
              </c:strCache>
            </c:strRef>
          </c:tx>
          <c:spPr>
            <a:solidFill>
              <a:schemeClr val="accent1"/>
            </a:solidFill>
            <a:ln>
              <a:noFill/>
            </a:ln>
            <a:effectLst/>
          </c:spPr>
          <c:invertIfNegative val="0"/>
          <c:cat>
            <c:multiLvlStrRef>
              <c:f>Sheet1!$B$112:$M$113</c:f>
              <c:multiLvlStrCache>
                <c:ptCount val="12"/>
                <c:lvl>
                  <c:pt idx="0">
                    <c:v>2008</c:v>
                  </c:pt>
                  <c:pt idx="1">
                    <c:v>2008</c:v>
                  </c:pt>
                  <c:pt idx="2">
                    <c:v>2008</c:v>
                  </c:pt>
                  <c:pt idx="3">
                    <c:v>2008</c:v>
                  </c:pt>
                  <c:pt idx="4">
                    <c:v>2012</c:v>
                  </c:pt>
                  <c:pt idx="5">
                    <c:v>2012</c:v>
                  </c:pt>
                  <c:pt idx="6">
                    <c:v>2012</c:v>
                  </c:pt>
                  <c:pt idx="7">
                    <c:v>2012</c:v>
                  </c:pt>
                  <c:pt idx="8">
                    <c:v>2016</c:v>
                  </c:pt>
                  <c:pt idx="9">
                    <c:v>2016</c:v>
                  </c:pt>
                  <c:pt idx="10">
                    <c:v>2016</c:v>
                  </c:pt>
                  <c:pt idx="11">
                    <c:v>2016</c:v>
                  </c:pt>
                </c:lvl>
                <c:lvl>
                  <c:pt idx="0">
                    <c:v>Bat 13 UF</c:v>
                  </c:pt>
                  <c:pt idx="1">
                    <c:v>Bat 14 UF</c:v>
                  </c:pt>
                  <c:pt idx="2">
                    <c:v>Bat 19 UF</c:v>
                  </c:pt>
                  <c:pt idx="3">
                    <c:v>Bat 20 UF</c:v>
                  </c:pt>
                  <c:pt idx="4">
                    <c:v>Bat 13 UF</c:v>
                  </c:pt>
                  <c:pt idx="5">
                    <c:v>Bat 14 UF</c:v>
                  </c:pt>
                  <c:pt idx="6">
                    <c:v>Bat 19 UF</c:v>
                  </c:pt>
                  <c:pt idx="7">
                    <c:v>Bat 20 UF</c:v>
                  </c:pt>
                  <c:pt idx="8">
                    <c:v>Bat 13 UF</c:v>
                  </c:pt>
                  <c:pt idx="9">
                    <c:v>Bat 14 UF</c:v>
                  </c:pt>
                  <c:pt idx="10">
                    <c:v>Bat 19 UF</c:v>
                  </c:pt>
                  <c:pt idx="11">
                    <c:v>Bat 20 UF</c:v>
                  </c:pt>
                </c:lvl>
              </c:multiLvlStrCache>
            </c:multiLvlStrRef>
          </c:cat>
          <c:val>
            <c:numRef>
              <c:f>Sheet1!$B$116:$M$116</c:f>
              <c:numCache>
                <c:formatCode>General</c:formatCode>
                <c:ptCount val="12"/>
                <c:pt idx="0">
                  <c:v>7.5000000000000002E-4</c:v>
                </c:pt>
                <c:pt idx="1">
                  <c:v>1E-3</c:v>
                </c:pt>
                <c:pt idx="2">
                  <c:v>0.40500000000000003</c:v>
                </c:pt>
                <c:pt idx="3">
                  <c:v>0.63100000000000001</c:v>
                </c:pt>
                <c:pt idx="4">
                  <c:v>0</c:v>
                </c:pt>
                <c:pt idx="5">
                  <c:v>0</c:v>
                </c:pt>
                <c:pt idx="6">
                  <c:v>9.5000000000000001E-2</c:v>
                </c:pt>
                <c:pt idx="7">
                  <c:v>0.1678</c:v>
                </c:pt>
                <c:pt idx="8">
                  <c:v>0</c:v>
                </c:pt>
                <c:pt idx="9">
                  <c:v>0</c:v>
                </c:pt>
                <c:pt idx="10">
                  <c:v>0</c:v>
                </c:pt>
                <c:pt idx="11">
                  <c:v>0</c:v>
                </c:pt>
              </c:numCache>
            </c:numRef>
          </c:val>
          <c:extLst>
            <c:ext xmlns:c16="http://schemas.microsoft.com/office/drawing/2014/chart" uri="{C3380CC4-5D6E-409C-BE32-E72D297353CC}">
              <c16:uniqueId val="{00000000-087A-426D-9A30-483DD4D69074}"/>
            </c:ext>
          </c:extLst>
        </c:ser>
        <c:dLbls>
          <c:showLegendKey val="0"/>
          <c:showVal val="0"/>
          <c:showCatName val="0"/>
          <c:showSerName val="0"/>
          <c:showPercent val="0"/>
          <c:showBubbleSize val="0"/>
        </c:dLbls>
        <c:gapWidth val="150"/>
        <c:axId val="1185321096"/>
        <c:axId val="1185318800"/>
      </c:barChart>
      <c:lineChart>
        <c:grouping val="standard"/>
        <c:varyColors val="0"/>
        <c:ser>
          <c:idx val="4"/>
          <c:order val="4"/>
          <c:tx>
            <c:strRef>
              <c:f>Sheet1!$A$120</c:f>
              <c:strCache>
                <c:ptCount val="1"/>
                <c:pt idx="0">
                  <c:v>SO2 - normalized to H2S, lb/mmbtu</c:v>
                </c:pt>
              </c:strCache>
            </c:strRef>
          </c:tx>
          <c:spPr>
            <a:ln w="28575" cap="rnd">
              <a:solidFill>
                <a:schemeClr val="accent5"/>
              </a:solidFill>
              <a:round/>
            </a:ln>
            <a:effectLst/>
          </c:spPr>
          <c:marker>
            <c:symbol val="none"/>
          </c:marker>
          <c:cat>
            <c:multiLvlStrRef>
              <c:f>Sheet1!$B$112:$M$113</c:f>
              <c:multiLvlStrCache>
                <c:ptCount val="12"/>
                <c:lvl>
                  <c:pt idx="0">
                    <c:v>2008</c:v>
                  </c:pt>
                  <c:pt idx="1">
                    <c:v>2008</c:v>
                  </c:pt>
                  <c:pt idx="2">
                    <c:v>2008</c:v>
                  </c:pt>
                  <c:pt idx="3">
                    <c:v>2008</c:v>
                  </c:pt>
                  <c:pt idx="4">
                    <c:v>2012</c:v>
                  </c:pt>
                  <c:pt idx="5">
                    <c:v>2012</c:v>
                  </c:pt>
                  <c:pt idx="6">
                    <c:v>2012</c:v>
                  </c:pt>
                  <c:pt idx="7">
                    <c:v>2012</c:v>
                  </c:pt>
                  <c:pt idx="8">
                    <c:v>2016</c:v>
                  </c:pt>
                  <c:pt idx="9">
                    <c:v>2016</c:v>
                  </c:pt>
                  <c:pt idx="10">
                    <c:v>2016</c:v>
                  </c:pt>
                  <c:pt idx="11">
                    <c:v>2016</c:v>
                  </c:pt>
                </c:lvl>
                <c:lvl>
                  <c:pt idx="0">
                    <c:v>Bat 13 UF</c:v>
                  </c:pt>
                  <c:pt idx="1">
                    <c:v>Bat 14 UF</c:v>
                  </c:pt>
                  <c:pt idx="2">
                    <c:v>Bat 19 UF</c:v>
                  </c:pt>
                  <c:pt idx="3">
                    <c:v>Bat 20 UF</c:v>
                  </c:pt>
                  <c:pt idx="4">
                    <c:v>Bat 13 UF</c:v>
                  </c:pt>
                  <c:pt idx="5">
                    <c:v>Bat 14 UF</c:v>
                  </c:pt>
                  <c:pt idx="6">
                    <c:v>Bat 19 UF</c:v>
                  </c:pt>
                  <c:pt idx="7">
                    <c:v>Bat 20 UF</c:v>
                  </c:pt>
                  <c:pt idx="8">
                    <c:v>Bat 13 UF</c:v>
                  </c:pt>
                  <c:pt idx="9">
                    <c:v>Bat 14 UF</c:v>
                  </c:pt>
                  <c:pt idx="10">
                    <c:v>Bat 19 UF</c:v>
                  </c:pt>
                  <c:pt idx="11">
                    <c:v>Bat 20 UF</c:v>
                  </c:pt>
                </c:lvl>
              </c:multiLvlStrCache>
            </c:multiLvlStrRef>
          </c:cat>
          <c:val>
            <c:numRef>
              <c:f>Sheet1!$B$120:$M$120</c:f>
              <c:numCache>
                <c:formatCode>General</c:formatCode>
                <c:ptCount val="12"/>
                <c:pt idx="0">
                  <c:v>5.3999999999999999E-2</c:v>
                </c:pt>
                <c:pt idx="1">
                  <c:v>5.6000000000000001E-2</c:v>
                </c:pt>
                <c:pt idx="2">
                  <c:v>7.8E-2</c:v>
                </c:pt>
                <c:pt idx="3">
                  <c:v>6.5000000000000002E-2</c:v>
                </c:pt>
                <c:pt idx="4">
                  <c:v>7.0666666666666669E-2</c:v>
                </c:pt>
                <c:pt idx="5">
                  <c:v>7.7977272727272728E-2</c:v>
                </c:pt>
                <c:pt idx="6">
                  <c:v>3.0964285714285712E-2</c:v>
                </c:pt>
                <c:pt idx="7">
                  <c:v>3.9672413793103448E-2</c:v>
                </c:pt>
                <c:pt idx="8">
                  <c:v>4.6679649464459592E-2</c:v>
                </c:pt>
                <c:pt idx="9">
                  <c:v>6.6720235703763231E-2</c:v>
                </c:pt>
                <c:pt idx="10">
                  <c:v>5.4785714285714278E-2</c:v>
                </c:pt>
                <c:pt idx="11">
                  <c:v>6.3916666666666663E-2</c:v>
                </c:pt>
              </c:numCache>
            </c:numRef>
          </c:val>
          <c:smooth val="0"/>
          <c:extLst>
            <c:ext xmlns:c16="http://schemas.microsoft.com/office/drawing/2014/chart" uri="{C3380CC4-5D6E-409C-BE32-E72D297353CC}">
              <c16:uniqueId val="{00000004-087A-426D-9A30-483DD4D69074}"/>
            </c:ext>
          </c:extLst>
        </c:ser>
        <c:dLbls>
          <c:showLegendKey val="0"/>
          <c:showVal val="0"/>
          <c:showCatName val="0"/>
          <c:showSerName val="0"/>
          <c:showPercent val="0"/>
          <c:showBubbleSize val="0"/>
        </c:dLbls>
        <c:marker val="1"/>
        <c:smooth val="0"/>
        <c:axId val="1176676488"/>
        <c:axId val="1176676816"/>
      </c:lineChart>
      <c:lineChart>
        <c:grouping val="standard"/>
        <c:varyColors val="0"/>
        <c:ser>
          <c:idx val="3"/>
          <c:order val="3"/>
          <c:tx>
            <c:strRef>
              <c:f>Sheet1!$A$119</c:f>
              <c:strCache>
                <c:ptCount val="1"/>
                <c:pt idx="0">
                  <c:v>NOx</c:v>
                </c:pt>
              </c:strCache>
            </c:strRef>
          </c:tx>
          <c:spPr>
            <a:ln w="28575" cap="rnd">
              <a:solidFill>
                <a:schemeClr val="accent4"/>
              </a:solidFill>
              <a:round/>
            </a:ln>
            <a:effectLst/>
          </c:spPr>
          <c:marker>
            <c:symbol val="none"/>
          </c:marker>
          <c:cat>
            <c:multiLvlStrRef>
              <c:f>Sheet1!$B$112:$M$113</c:f>
              <c:multiLvlStrCache>
                <c:ptCount val="12"/>
                <c:lvl>
                  <c:pt idx="0">
                    <c:v>2008</c:v>
                  </c:pt>
                  <c:pt idx="1">
                    <c:v>2008</c:v>
                  </c:pt>
                  <c:pt idx="2">
                    <c:v>2008</c:v>
                  </c:pt>
                  <c:pt idx="3">
                    <c:v>2008</c:v>
                  </c:pt>
                  <c:pt idx="4">
                    <c:v>2012</c:v>
                  </c:pt>
                  <c:pt idx="5">
                    <c:v>2012</c:v>
                  </c:pt>
                  <c:pt idx="6">
                    <c:v>2012</c:v>
                  </c:pt>
                  <c:pt idx="7">
                    <c:v>2012</c:v>
                  </c:pt>
                  <c:pt idx="8">
                    <c:v>2016</c:v>
                  </c:pt>
                  <c:pt idx="9">
                    <c:v>2016</c:v>
                  </c:pt>
                  <c:pt idx="10">
                    <c:v>2016</c:v>
                  </c:pt>
                  <c:pt idx="11">
                    <c:v>2016</c:v>
                  </c:pt>
                </c:lvl>
                <c:lvl>
                  <c:pt idx="0">
                    <c:v>Bat 13 UF</c:v>
                  </c:pt>
                  <c:pt idx="1">
                    <c:v>Bat 14 UF</c:v>
                  </c:pt>
                  <c:pt idx="2">
                    <c:v>Bat 19 UF</c:v>
                  </c:pt>
                  <c:pt idx="3">
                    <c:v>Bat 20 UF</c:v>
                  </c:pt>
                  <c:pt idx="4">
                    <c:v>Bat 13 UF</c:v>
                  </c:pt>
                  <c:pt idx="5">
                    <c:v>Bat 14 UF</c:v>
                  </c:pt>
                  <c:pt idx="6">
                    <c:v>Bat 19 UF</c:v>
                  </c:pt>
                  <c:pt idx="7">
                    <c:v>Bat 20 UF</c:v>
                  </c:pt>
                  <c:pt idx="8">
                    <c:v>Bat 13 UF</c:v>
                  </c:pt>
                  <c:pt idx="9">
                    <c:v>Bat 14 UF</c:v>
                  </c:pt>
                  <c:pt idx="10">
                    <c:v>Bat 19 UF</c:v>
                  </c:pt>
                  <c:pt idx="11">
                    <c:v>Bat 20 UF</c:v>
                  </c:pt>
                </c:lvl>
              </c:multiLvlStrCache>
            </c:multiLvlStrRef>
          </c:cat>
          <c:val>
            <c:numRef>
              <c:f>Sheet1!$B$119:$M$119</c:f>
              <c:numCache>
                <c:formatCode>General</c:formatCode>
                <c:ptCount val="12"/>
                <c:pt idx="0">
                  <c:v>0.314</c:v>
                </c:pt>
                <c:pt idx="1">
                  <c:v>0.25700000000000001</c:v>
                </c:pt>
                <c:pt idx="2">
                  <c:v>0.54700000000000004</c:v>
                </c:pt>
                <c:pt idx="3">
                  <c:v>0.78600000000000003</c:v>
                </c:pt>
                <c:pt idx="4">
                  <c:v>0</c:v>
                </c:pt>
                <c:pt idx="5">
                  <c:v>0</c:v>
                </c:pt>
                <c:pt idx="6">
                  <c:v>0.93100000000000005</c:v>
                </c:pt>
                <c:pt idx="7">
                  <c:v>0.71699999999999997</c:v>
                </c:pt>
                <c:pt idx="8">
                  <c:v>0.24</c:v>
                </c:pt>
                <c:pt idx="9">
                  <c:v>0.29299999999999998</c:v>
                </c:pt>
                <c:pt idx="10">
                  <c:v>0.126</c:v>
                </c:pt>
                <c:pt idx="11">
                  <c:v>0.11600000000000001</c:v>
                </c:pt>
              </c:numCache>
            </c:numRef>
          </c:val>
          <c:smooth val="0"/>
          <c:extLst>
            <c:ext xmlns:c16="http://schemas.microsoft.com/office/drawing/2014/chart" uri="{C3380CC4-5D6E-409C-BE32-E72D297353CC}">
              <c16:uniqueId val="{00000003-087A-426D-9A30-483DD4D69074}"/>
            </c:ext>
          </c:extLst>
        </c:ser>
        <c:dLbls>
          <c:showLegendKey val="0"/>
          <c:showVal val="0"/>
          <c:showCatName val="0"/>
          <c:showSerName val="0"/>
          <c:showPercent val="0"/>
          <c:showBubbleSize val="0"/>
        </c:dLbls>
        <c:marker val="1"/>
        <c:smooth val="0"/>
        <c:axId val="1185321096"/>
        <c:axId val="1185318800"/>
      </c:lineChart>
      <c:catAx>
        <c:axId val="11766764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76816"/>
        <c:crosses val="autoZero"/>
        <c:auto val="1"/>
        <c:lblAlgn val="ctr"/>
        <c:lblOffset val="100"/>
        <c:noMultiLvlLbl val="0"/>
      </c:catAx>
      <c:valAx>
        <c:axId val="1176676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76488"/>
        <c:crosses val="autoZero"/>
        <c:crossBetween val="between"/>
      </c:valAx>
      <c:valAx>
        <c:axId val="11853188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5321096"/>
        <c:crosses val="max"/>
        <c:crossBetween val="between"/>
      </c:valAx>
      <c:catAx>
        <c:axId val="1185321096"/>
        <c:scaling>
          <c:orientation val="minMax"/>
        </c:scaling>
        <c:delete val="1"/>
        <c:axPos val="b"/>
        <c:numFmt formatCode="General" sourceLinked="1"/>
        <c:majorTickMark val="out"/>
        <c:minorTickMark val="none"/>
        <c:tickLblPos val="nextTo"/>
        <c:crossAx val="1185318800"/>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U.S. Steel Clairton, Battery 13,</a:t>
            </a:r>
            <a:r>
              <a:rPr lang="en-US" sz="2000" b="1" baseline="0"/>
              <a:t> 14, 19, and 20 Underfiring</a:t>
            </a:r>
          </a:p>
          <a:p>
            <a:pPr>
              <a:defRPr/>
            </a:pPr>
            <a:r>
              <a:rPr lang="en-US" sz="2000" b="1" baseline="0"/>
              <a:t>Stack Test Results:  2008, 2012, and 2016</a:t>
            </a:r>
            <a:endParaRPr lang="en-US" sz="20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0819249428046277"/>
          <c:y val="0.30076443569553807"/>
          <c:w val="0.6151717878680123"/>
          <c:h val="0.41921347039442475"/>
        </c:manualLayout>
      </c:layout>
      <c:barChart>
        <c:barDir val="col"/>
        <c:grouping val="clustered"/>
        <c:varyColors val="0"/>
        <c:ser>
          <c:idx val="1"/>
          <c:order val="1"/>
          <c:tx>
            <c:strRef>
              <c:f>Sheet1!$A$129</c:f>
              <c:strCache>
                <c:ptCount val="1"/>
                <c:pt idx="0">
                  <c:v>PM-Fil</c:v>
                </c:pt>
              </c:strCache>
            </c:strRef>
          </c:tx>
          <c:spPr>
            <a:solidFill>
              <a:schemeClr val="accent2"/>
            </a:solidFill>
            <a:ln>
              <a:noFill/>
            </a:ln>
            <a:effectLst/>
          </c:spPr>
          <c:invertIfNegative val="0"/>
          <c:cat>
            <c:multiLvlStrRef>
              <c:f>Sheet1!$B$124:$M$125</c:f>
              <c:multiLvlStrCache>
                <c:ptCount val="12"/>
                <c:lvl>
                  <c:pt idx="0">
                    <c:v>2008</c:v>
                  </c:pt>
                  <c:pt idx="1">
                    <c:v>2012</c:v>
                  </c:pt>
                  <c:pt idx="2">
                    <c:v>2016</c:v>
                  </c:pt>
                  <c:pt idx="3">
                    <c:v>2008</c:v>
                  </c:pt>
                  <c:pt idx="4">
                    <c:v>2012</c:v>
                  </c:pt>
                  <c:pt idx="5">
                    <c:v>2016</c:v>
                  </c:pt>
                  <c:pt idx="6">
                    <c:v>2008</c:v>
                  </c:pt>
                  <c:pt idx="7">
                    <c:v>2012</c:v>
                  </c:pt>
                  <c:pt idx="8">
                    <c:v>2016</c:v>
                  </c:pt>
                  <c:pt idx="9">
                    <c:v>2008</c:v>
                  </c:pt>
                  <c:pt idx="10">
                    <c:v>2012</c:v>
                  </c:pt>
                  <c:pt idx="11">
                    <c:v>2016</c:v>
                  </c:pt>
                </c:lvl>
                <c:lvl>
                  <c:pt idx="0">
                    <c:v>Bat 13 UF</c:v>
                  </c:pt>
                  <c:pt idx="1">
                    <c:v>Bat 13 UF</c:v>
                  </c:pt>
                  <c:pt idx="2">
                    <c:v>Bat 13 UF</c:v>
                  </c:pt>
                  <c:pt idx="3">
                    <c:v>Bat 14 UF</c:v>
                  </c:pt>
                  <c:pt idx="4">
                    <c:v>Bat 14 UF</c:v>
                  </c:pt>
                  <c:pt idx="5">
                    <c:v>Bat 14 UF</c:v>
                  </c:pt>
                  <c:pt idx="6">
                    <c:v>Bat 19 UF</c:v>
                  </c:pt>
                  <c:pt idx="7">
                    <c:v>Bat 19 UF</c:v>
                  </c:pt>
                  <c:pt idx="8">
                    <c:v>Bat 19 UF</c:v>
                  </c:pt>
                  <c:pt idx="9">
                    <c:v>Bat 20 UF</c:v>
                  </c:pt>
                  <c:pt idx="10">
                    <c:v>Bat 20 UF</c:v>
                  </c:pt>
                  <c:pt idx="11">
                    <c:v>Bat 20 UF</c:v>
                  </c:pt>
                </c:lvl>
              </c:multiLvlStrCache>
            </c:multiLvlStrRef>
          </c:cat>
          <c:val>
            <c:numRef>
              <c:f>Sheet1!$B$129:$M$129</c:f>
              <c:numCache>
                <c:formatCode>General</c:formatCode>
                <c:ptCount val="12"/>
                <c:pt idx="0">
                  <c:v>1.6E-2</c:v>
                </c:pt>
                <c:pt idx="1">
                  <c:v>3.3E-3</c:v>
                </c:pt>
                <c:pt idx="2">
                  <c:v>5.7000000000000002E-3</c:v>
                </c:pt>
                <c:pt idx="3">
                  <c:v>1.2999999999999999E-2</c:v>
                </c:pt>
                <c:pt idx="4">
                  <c:v>1.61E-2</c:v>
                </c:pt>
                <c:pt idx="5">
                  <c:v>4.5999999999999999E-3</c:v>
                </c:pt>
                <c:pt idx="6">
                  <c:v>1.4E-2</c:v>
                </c:pt>
                <c:pt idx="7">
                  <c:v>0.01</c:v>
                </c:pt>
                <c:pt idx="8">
                  <c:v>7.4999999999999997E-3</c:v>
                </c:pt>
                <c:pt idx="9">
                  <c:v>1.4999999999999999E-2</c:v>
                </c:pt>
                <c:pt idx="10">
                  <c:v>1.2999999999999999E-2</c:v>
                </c:pt>
                <c:pt idx="11">
                  <c:v>5.8999999999999999E-3</c:v>
                </c:pt>
              </c:numCache>
            </c:numRef>
          </c:val>
          <c:extLst>
            <c:ext xmlns:c16="http://schemas.microsoft.com/office/drawing/2014/chart" uri="{C3380CC4-5D6E-409C-BE32-E72D297353CC}">
              <c16:uniqueId val="{00000007-2417-4F3B-936E-2F44D9582E2A}"/>
            </c:ext>
          </c:extLst>
        </c:ser>
        <c:ser>
          <c:idx val="2"/>
          <c:order val="2"/>
          <c:tx>
            <c:strRef>
              <c:f>Sheet1!$A$130</c:f>
              <c:strCache>
                <c:ptCount val="1"/>
                <c:pt idx="0">
                  <c:v>PM-Con</c:v>
                </c:pt>
              </c:strCache>
            </c:strRef>
          </c:tx>
          <c:spPr>
            <a:solidFill>
              <a:schemeClr val="accent3"/>
            </a:solidFill>
            <a:ln>
              <a:noFill/>
            </a:ln>
            <a:effectLst/>
          </c:spPr>
          <c:invertIfNegative val="0"/>
          <c:cat>
            <c:multiLvlStrRef>
              <c:f>Sheet1!$B$124:$M$125</c:f>
              <c:multiLvlStrCache>
                <c:ptCount val="12"/>
                <c:lvl>
                  <c:pt idx="0">
                    <c:v>2008</c:v>
                  </c:pt>
                  <c:pt idx="1">
                    <c:v>2012</c:v>
                  </c:pt>
                  <c:pt idx="2">
                    <c:v>2016</c:v>
                  </c:pt>
                  <c:pt idx="3">
                    <c:v>2008</c:v>
                  </c:pt>
                  <c:pt idx="4">
                    <c:v>2012</c:v>
                  </c:pt>
                  <c:pt idx="5">
                    <c:v>2016</c:v>
                  </c:pt>
                  <c:pt idx="6">
                    <c:v>2008</c:v>
                  </c:pt>
                  <c:pt idx="7">
                    <c:v>2012</c:v>
                  </c:pt>
                  <c:pt idx="8">
                    <c:v>2016</c:v>
                  </c:pt>
                  <c:pt idx="9">
                    <c:v>2008</c:v>
                  </c:pt>
                  <c:pt idx="10">
                    <c:v>2012</c:v>
                  </c:pt>
                  <c:pt idx="11">
                    <c:v>2016</c:v>
                  </c:pt>
                </c:lvl>
                <c:lvl>
                  <c:pt idx="0">
                    <c:v>Bat 13 UF</c:v>
                  </c:pt>
                  <c:pt idx="1">
                    <c:v>Bat 13 UF</c:v>
                  </c:pt>
                  <c:pt idx="2">
                    <c:v>Bat 13 UF</c:v>
                  </c:pt>
                  <c:pt idx="3">
                    <c:v>Bat 14 UF</c:v>
                  </c:pt>
                  <c:pt idx="4">
                    <c:v>Bat 14 UF</c:v>
                  </c:pt>
                  <c:pt idx="5">
                    <c:v>Bat 14 UF</c:v>
                  </c:pt>
                  <c:pt idx="6">
                    <c:v>Bat 19 UF</c:v>
                  </c:pt>
                  <c:pt idx="7">
                    <c:v>Bat 19 UF</c:v>
                  </c:pt>
                  <c:pt idx="8">
                    <c:v>Bat 19 UF</c:v>
                  </c:pt>
                  <c:pt idx="9">
                    <c:v>Bat 20 UF</c:v>
                  </c:pt>
                  <c:pt idx="10">
                    <c:v>Bat 20 UF</c:v>
                  </c:pt>
                  <c:pt idx="11">
                    <c:v>Bat 20 UF</c:v>
                  </c:pt>
                </c:lvl>
              </c:multiLvlStrCache>
            </c:multiLvlStrRef>
          </c:cat>
          <c:val>
            <c:numRef>
              <c:f>Sheet1!$B$130:$M$130</c:f>
              <c:numCache>
                <c:formatCode>General</c:formatCode>
                <c:ptCount val="12"/>
                <c:pt idx="0">
                  <c:v>4.0000000000000001E-3</c:v>
                </c:pt>
                <c:pt idx="1">
                  <c:v>1.35E-2</c:v>
                </c:pt>
                <c:pt idx="2">
                  <c:v>2.3099999999999999E-2</c:v>
                </c:pt>
                <c:pt idx="3">
                  <c:v>6.0000000000000001E-3</c:v>
                </c:pt>
                <c:pt idx="4">
                  <c:v>8.2000000000000007E-3</c:v>
                </c:pt>
                <c:pt idx="5">
                  <c:v>2.1299999999999999E-3</c:v>
                </c:pt>
                <c:pt idx="6">
                  <c:v>6.0000000000000001E-3</c:v>
                </c:pt>
                <c:pt idx="7">
                  <c:v>3.0000000000000001E-3</c:v>
                </c:pt>
                <c:pt idx="8">
                  <c:v>1.7100000000000001E-2</c:v>
                </c:pt>
                <c:pt idx="9">
                  <c:v>6.0000000000000001E-3</c:v>
                </c:pt>
                <c:pt idx="10">
                  <c:v>3.0000000000000001E-3</c:v>
                </c:pt>
                <c:pt idx="11">
                  <c:v>1.89E-2</c:v>
                </c:pt>
              </c:numCache>
            </c:numRef>
          </c:val>
          <c:extLst>
            <c:ext xmlns:c16="http://schemas.microsoft.com/office/drawing/2014/chart" uri="{C3380CC4-5D6E-409C-BE32-E72D297353CC}">
              <c16:uniqueId val="{00000008-2417-4F3B-936E-2F44D9582E2A}"/>
            </c:ext>
          </c:extLst>
        </c:ser>
        <c:dLbls>
          <c:showLegendKey val="0"/>
          <c:showVal val="0"/>
          <c:showCatName val="0"/>
          <c:showSerName val="0"/>
          <c:showPercent val="0"/>
          <c:showBubbleSize val="0"/>
        </c:dLbls>
        <c:gapWidth val="150"/>
        <c:axId val="1019854448"/>
        <c:axId val="1019855104"/>
      </c:barChart>
      <c:barChart>
        <c:barDir val="col"/>
        <c:grouping val="clustered"/>
        <c:varyColors val="0"/>
        <c:ser>
          <c:idx val="0"/>
          <c:order val="0"/>
          <c:tx>
            <c:strRef>
              <c:f>Sheet1!$A$128</c:f>
              <c:strCache>
                <c:ptCount val="1"/>
                <c:pt idx="0">
                  <c:v>TOC</c:v>
                </c:pt>
              </c:strCache>
            </c:strRef>
          </c:tx>
          <c:spPr>
            <a:solidFill>
              <a:schemeClr val="accent1"/>
            </a:solidFill>
            <a:ln>
              <a:noFill/>
            </a:ln>
            <a:effectLst/>
          </c:spPr>
          <c:invertIfNegative val="0"/>
          <c:cat>
            <c:multiLvlStrRef>
              <c:f>Sheet1!$B$124:$M$125</c:f>
              <c:multiLvlStrCache>
                <c:ptCount val="12"/>
                <c:lvl>
                  <c:pt idx="0">
                    <c:v>2008</c:v>
                  </c:pt>
                  <c:pt idx="1">
                    <c:v>2012</c:v>
                  </c:pt>
                  <c:pt idx="2">
                    <c:v>2016</c:v>
                  </c:pt>
                  <c:pt idx="3">
                    <c:v>2008</c:v>
                  </c:pt>
                  <c:pt idx="4">
                    <c:v>2012</c:v>
                  </c:pt>
                  <c:pt idx="5">
                    <c:v>2016</c:v>
                  </c:pt>
                  <c:pt idx="6">
                    <c:v>2008</c:v>
                  </c:pt>
                  <c:pt idx="7">
                    <c:v>2012</c:v>
                  </c:pt>
                  <c:pt idx="8">
                    <c:v>2016</c:v>
                  </c:pt>
                  <c:pt idx="9">
                    <c:v>2008</c:v>
                  </c:pt>
                  <c:pt idx="10">
                    <c:v>2012</c:v>
                  </c:pt>
                  <c:pt idx="11">
                    <c:v>2016</c:v>
                  </c:pt>
                </c:lvl>
                <c:lvl>
                  <c:pt idx="0">
                    <c:v>Bat 13 UF</c:v>
                  </c:pt>
                  <c:pt idx="1">
                    <c:v>Bat 13 UF</c:v>
                  </c:pt>
                  <c:pt idx="2">
                    <c:v>Bat 13 UF</c:v>
                  </c:pt>
                  <c:pt idx="3">
                    <c:v>Bat 14 UF</c:v>
                  </c:pt>
                  <c:pt idx="4">
                    <c:v>Bat 14 UF</c:v>
                  </c:pt>
                  <c:pt idx="5">
                    <c:v>Bat 14 UF</c:v>
                  </c:pt>
                  <c:pt idx="6">
                    <c:v>Bat 19 UF</c:v>
                  </c:pt>
                  <c:pt idx="7">
                    <c:v>Bat 19 UF</c:v>
                  </c:pt>
                  <c:pt idx="8">
                    <c:v>Bat 19 UF</c:v>
                  </c:pt>
                  <c:pt idx="9">
                    <c:v>Bat 20 UF</c:v>
                  </c:pt>
                  <c:pt idx="10">
                    <c:v>Bat 20 UF</c:v>
                  </c:pt>
                  <c:pt idx="11">
                    <c:v>Bat 20 UF</c:v>
                  </c:pt>
                </c:lvl>
              </c:multiLvlStrCache>
            </c:multiLvlStrRef>
          </c:cat>
          <c:val>
            <c:numRef>
              <c:f>Sheet1!$B$128:$M$128</c:f>
              <c:numCache>
                <c:formatCode>General</c:formatCode>
                <c:ptCount val="12"/>
                <c:pt idx="0">
                  <c:v>7.5000000000000002E-4</c:v>
                </c:pt>
                <c:pt idx="1">
                  <c:v>0</c:v>
                </c:pt>
                <c:pt idx="2">
                  <c:v>0</c:v>
                </c:pt>
                <c:pt idx="3">
                  <c:v>1E-3</c:v>
                </c:pt>
                <c:pt idx="4">
                  <c:v>0</c:v>
                </c:pt>
                <c:pt idx="5">
                  <c:v>0</c:v>
                </c:pt>
                <c:pt idx="6">
                  <c:v>0.40500000000000003</c:v>
                </c:pt>
                <c:pt idx="7">
                  <c:v>9.5000000000000001E-2</c:v>
                </c:pt>
                <c:pt idx="8">
                  <c:v>0</c:v>
                </c:pt>
                <c:pt idx="9">
                  <c:v>0.63100000000000001</c:v>
                </c:pt>
                <c:pt idx="10">
                  <c:v>0.1678</c:v>
                </c:pt>
                <c:pt idx="11">
                  <c:v>0</c:v>
                </c:pt>
              </c:numCache>
            </c:numRef>
          </c:val>
          <c:extLst>
            <c:ext xmlns:c16="http://schemas.microsoft.com/office/drawing/2014/chart" uri="{C3380CC4-5D6E-409C-BE32-E72D297353CC}">
              <c16:uniqueId val="{00000006-2417-4F3B-936E-2F44D9582E2A}"/>
            </c:ext>
          </c:extLst>
        </c:ser>
        <c:dLbls>
          <c:showLegendKey val="0"/>
          <c:showVal val="0"/>
          <c:showCatName val="0"/>
          <c:showSerName val="0"/>
          <c:showPercent val="0"/>
          <c:showBubbleSize val="0"/>
        </c:dLbls>
        <c:gapWidth val="150"/>
        <c:axId val="1185272552"/>
        <c:axId val="1176743072"/>
      </c:barChart>
      <c:lineChart>
        <c:grouping val="standard"/>
        <c:varyColors val="0"/>
        <c:ser>
          <c:idx val="4"/>
          <c:order val="4"/>
          <c:tx>
            <c:strRef>
              <c:f>Sheet1!$A$132</c:f>
              <c:strCache>
                <c:ptCount val="1"/>
                <c:pt idx="0">
                  <c:v>SO2 - normalized to 2008 H2S</c:v>
                </c:pt>
              </c:strCache>
            </c:strRef>
          </c:tx>
          <c:spPr>
            <a:ln w="28575" cap="rnd">
              <a:solidFill>
                <a:schemeClr val="accent5"/>
              </a:solidFill>
              <a:round/>
            </a:ln>
            <a:effectLst/>
          </c:spPr>
          <c:marker>
            <c:symbol val="none"/>
          </c:marker>
          <c:cat>
            <c:multiLvlStrRef>
              <c:f>Sheet1!$B$124:$M$125</c:f>
              <c:multiLvlStrCache>
                <c:ptCount val="12"/>
                <c:lvl>
                  <c:pt idx="0">
                    <c:v>2008</c:v>
                  </c:pt>
                  <c:pt idx="1">
                    <c:v>2012</c:v>
                  </c:pt>
                  <c:pt idx="2">
                    <c:v>2016</c:v>
                  </c:pt>
                  <c:pt idx="3">
                    <c:v>2008</c:v>
                  </c:pt>
                  <c:pt idx="4">
                    <c:v>2012</c:v>
                  </c:pt>
                  <c:pt idx="5">
                    <c:v>2016</c:v>
                  </c:pt>
                  <c:pt idx="6">
                    <c:v>2008</c:v>
                  </c:pt>
                  <c:pt idx="7">
                    <c:v>2012</c:v>
                  </c:pt>
                  <c:pt idx="8">
                    <c:v>2016</c:v>
                  </c:pt>
                  <c:pt idx="9">
                    <c:v>2008</c:v>
                  </c:pt>
                  <c:pt idx="10">
                    <c:v>2012</c:v>
                  </c:pt>
                  <c:pt idx="11">
                    <c:v>2016</c:v>
                  </c:pt>
                </c:lvl>
                <c:lvl>
                  <c:pt idx="0">
                    <c:v>Bat 13 UF</c:v>
                  </c:pt>
                  <c:pt idx="1">
                    <c:v>Bat 13 UF</c:v>
                  </c:pt>
                  <c:pt idx="2">
                    <c:v>Bat 13 UF</c:v>
                  </c:pt>
                  <c:pt idx="3">
                    <c:v>Bat 14 UF</c:v>
                  </c:pt>
                  <c:pt idx="4">
                    <c:v>Bat 14 UF</c:v>
                  </c:pt>
                  <c:pt idx="5">
                    <c:v>Bat 14 UF</c:v>
                  </c:pt>
                  <c:pt idx="6">
                    <c:v>Bat 19 UF</c:v>
                  </c:pt>
                  <c:pt idx="7">
                    <c:v>Bat 19 UF</c:v>
                  </c:pt>
                  <c:pt idx="8">
                    <c:v>Bat 19 UF</c:v>
                  </c:pt>
                  <c:pt idx="9">
                    <c:v>Bat 20 UF</c:v>
                  </c:pt>
                  <c:pt idx="10">
                    <c:v>Bat 20 UF</c:v>
                  </c:pt>
                  <c:pt idx="11">
                    <c:v>Bat 20 UF</c:v>
                  </c:pt>
                </c:lvl>
              </c:multiLvlStrCache>
            </c:multiLvlStrRef>
          </c:cat>
          <c:val>
            <c:numRef>
              <c:f>Sheet1!$B$132:$M$132</c:f>
              <c:numCache>
                <c:formatCode>General</c:formatCode>
                <c:ptCount val="12"/>
                <c:pt idx="0">
                  <c:v>5.3999999999999999E-2</c:v>
                </c:pt>
                <c:pt idx="1">
                  <c:v>7.0666666666666669E-2</c:v>
                </c:pt>
                <c:pt idx="2">
                  <c:v>4.6679649464459592E-2</c:v>
                </c:pt>
                <c:pt idx="3">
                  <c:v>5.6000000000000001E-2</c:v>
                </c:pt>
                <c:pt idx="4">
                  <c:v>7.7977272727272728E-2</c:v>
                </c:pt>
                <c:pt idx="5">
                  <c:v>6.6720235703763231E-2</c:v>
                </c:pt>
                <c:pt idx="6">
                  <c:v>7.8E-2</c:v>
                </c:pt>
                <c:pt idx="7">
                  <c:v>3.0964285714285712E-2</c:v>
                </c:pt>
                <c:pt idx="8">
                  <c:v>5.4785714285714278E-2</c:v>
                </c:pt>
                <c:pt idx="9">
                  <c:v>6.5000000000000002E-2</c:v>
                </c:pt>
                <c:pt idx="10">
                  <c:v>3.9672413793103448E-2</c:v>
                </c:pt>
                <c:pt idx="11">
                  <c:v>6.3916666666666663E-2</c:v>
                </c:pt>
              </c:numCache>
            </c:numRef>
          </c:val>
          <c:smooth val="0"/>
          <c:extLst>
            <c:ext xmlns:c16="http://schemas.microsoft.com/office/drawing/2014/chart" uri="{C3380CC4-5D6E-409C-BE32-E72D297353CC}">
              <c16:uniqueId val="{0000000A-2417-4F3B-936E-2F44D9582E2A}"/>
            </c:ext>
          </c:extLst>
        </c:ser>
        <c:dLbls>
          <c:showLegendKey val="0"/>
          <c:showVal val="0"/>
          <c:showCatName val="0"/>
          <c:showSerName val="0"/>
          <c:showPercent val="0"/>
          <c:showBubbleSize val="0"/>
        </c:dLbls>
        <c:marker val="1"/>
        <c:smooth val="0"/>
        <c:axId val="1019854448"/>
        <c:axId val="1019855104"/>
      </c:lineChart>
      <c:lineChart>
        <c:grouping val="standard"/>
        <c:varyColors val="0"/>
        <c:ser>
          <c:idx val="3"/>
          <c:order val="3"/>
          <c:tx>
            <c:strRef>
              <c:f>Sheet1!$A$131</c:f>
              <c:strCache>
                <c:ptCount val="1"/>
                <c:pt idx="0">
                  <c:v>NOx</c:v>
                </c:pt>
              </c:strCache>
            </c:strRef>
          </c:tx>
          <c:spPr>
            <a:ln w="28575" cap="rnd">
              <a:solidFill>
                <a:schemeClr val="accent4"/>
              </a:solidFill>
              <a:round/>
            </a:ln>
            <a:effectLst/>
          </c:spPr>
          <c:marker>
            <c:symbol val="none"/>
          </c:marker>
          <c:cat>
            <c:multiLvlStrRef>
              <c:f>Sheet1!$B$124:$M$125</c:f>
              <c:multiLvlStrCache>
                <c:ptCount val="12"/>
                <c:lvl>
                  <c:pt idx="0">
                    <c:v>2008</c:v>
                  </c:pt>
                  <c:pt idx="1">
                    <c:v>2012</c:v>
                  </c:pt>
                  <c:pt idx="2">
                    <c:v>2016</c:v>
                  </c:pt>
                  <c:pt idx="3">
                    <c:v>2008</c:v>
                  </c:pt>
                  <c:pt idx="4">
                    <c:v>2012</c:v>
                  </c:pt>
                  <c:pt idx="5">
                    <c:v>2016</c:v>
                  </c:pt>
                  <c:pt idx="6">
                    <c:v>2008</c:v>
                  </c:pt>
                  <c:pt idx="7">
                    <c:v>2012</c:v>
                  </c:pt>
                  <c:pt idx="8">
                    <c:v>2016</c:v>
                  </c:pt>
                  <c:pt idx="9">
                    <c:v>2008</c:v>
                  </c:pt>
                  <c:pt idx="10">
                    <c:v>2012</c:v>
                  </c:pt>
                  <c:pt idx="11">
                    <c:v>2016</c:v>
                  </c:pt>
                </c:lvl>
                <c:lvl>
                  <c:pt idx="0">
                    <c:v>Bat 13 UF</c:v>
                  </c:pt>
                  <c:pt idx="1">
                    <c:v>Bat 13 UF</c:v>
                  </c:pt>
                  <c:pt idx="2">
                    <c:v>Bat 13 UF</c:v>
                  </c:pt>
                  <c:pt idx="3">
                    <c:v>Bat 14 UF</c:v>
                  </c:pt>
                  <c:pt idx="4">
                    <c:v>Bat 14 UF</c:v>
                  </c:pt>
                  <c:pt idx="5">
                    <c:v>Bat 14 UF</c:v>
                  </c:pt>
                  <c:pt idx="6">
                    <c:v>Bat 19 UF</c:v>
                  </c:pt>
                  <c:pt idx="7">
                    <c:v>Bat 19 UF</c:v>
                  </c:pt>
                  <c:pt idx="8">
                    <c:v>Bat 19 UF</c:v>
                  </c:pt>
                  <c:pt idx="9">
                    <c:v>Bat 20 UF</c:v>
                  </c:pt>
                  <c:pt idx="10">
                    <c:v>Bat 20 UF</c:v>
                  </c:pt>
                  <c:pt idx="11">
                    <c:v>Bat 20 UF</c:v>
                  </c:pt>
                </c:lvl>
              </c:multiLvlStrCache>
            </c:multiLvlStrRef>
          </c:cat>
          <c:val>
            <c:numRef>
              <c:f>Sheet1!$B$131:$M$131</c:f>
              <c:numCache>
                <c:formatCode>General</c:formatCode>
                <c:ptCount val="12"/>
                <c:pt idx="0">
                  <c:v>0.314</c:v>
                </c:pt>
                <c:pt idx="1">
                  <c:v>0</c:v>
                </c:pt>
                <c:pt idx="2">
                  <c:v>0.24</c:v>
                </c:pt>
                <c:pt idx="3">
                  <c:v>0.25700000000000001</c:v>
                </c:pt>
                <c:pt idx="4">
                  <c:v>0</c:v>
                </c:pt>
                <c:pt idx="5">
                  <c:v>0.29299999999999998</c:v>
                </c:pt>
                <c:pt idx="6">
                  <c:v>0.54700000000000004</c:v>
                </c:pt>
                <c:pt idx="7">
                  <c:v>0.93100000000000005</c:v>
                </c:pt>
                <c:pt idx="8">
                  <c:v>0.126</c:v>
                </c:pt>
                <c:pt idx="9">
                  <c:v>0.78600000000000003</c:v>
                </c:pt>
                <c:pt idx="10">
                  <c:v>0.71699999999999997</c:v>
                </c:pt>
                <c:pt idx="11">
                  <c:v>0.11600000000000001</c:v>
                </c:pt>
              </c:numCache>
            </c:numRef>
          </c:val>
          <c:smooth val="0"/>
          <c:extLst>
            <c:ext xmlns:c16="http://schemas.microsoft.com/office/drawing/2014/chart" uri="{C3380CC4-5D6E-409C-BE32-E72D297353CC}">
              <c16:uniqueId val="{00000009-2417-4F3B-936E-2F44D9582E2A}"/>
            </c:ext>
          </c:extLst>
        </c:ser>
        <c:dLbls>
          <c:showLegendKey val="0"/>
          <c:showVal val="0"/>
          <c:showCatName val="0"/>
          <c:showSerName val="0"/>
          <c:showPercent val="0"/>
          <c:showBubbleSize val="0"/>
        </c:dLbls>
        <c:marker val="1"/>
        <c:smooth val="0"/>
        <c:axId val="1185272552"/>
        <c:axId val="1176743072"/>
      </c:lineChart>
      <c:catAx>
        <c:axId val="10198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9855104"/>
        <c:crosses val="autoZero"/>
        <c:auto val="1"/>
        <c:lblAlgn val="ctr"/>
        <c:lblOffset val="100"/>
        <c:noMultiLvlLbl val="0"/>
      </c:catAx>
      <c:valAx>
        <c:axId val="1019855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t>SO2, PM-Fil, PM-Con</a:t>
                </a:r>
              </a:p>
              <a:p>
                <a:pPr>
                  <a:defRPr/>
                </a:pPr>
                <a:r>
                  <a:rPr lang="en-US" sz="1200" b="1"/>
                  <a:t>lb/mmbtu</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9854448"/>
        <c:crosses val="autoZero"/>
        <c:crossBetween val="between"/>
      </c:valAx>
      <c:valAx>
        <c:axId val="1176743072"/>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t>NOx and TOC</a:t>
                </a:r>
              </a:p>
              <a:p>
                <a:pPr>
                  <a:defRPr/>
                </a:pPr>
                <a:r>
                  <a:rPr lang="en-US" sz="1200" b="1"/>
                  <a:t>lb/mmbtu</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5272552"/>
        <c:crosses val="max"/>
        <c:crossBetween val="between"/>
      </c:valAx>
      <c:catAx>
        <c:axId val="1185272552"/>
        <c:scaling>
          <c:orientation val="minMax"/>
        </c:scaling>
        <c:delete val="1"/>
        <c:axPos val="b"/>
        <c:numFmt formatCode="General" sourceLinked="1"/>
        <c:majorTickMark val="out"/>
        <c:minorTickMark val="none"/>
        <c:tickLblPos val="nextTo"/>
        <c:crossAx val="1176743072"/>
        <c:crosses val="autoZero"/>
        <c:auto val="1"/>
        <c:lblAlgn val="ctr"/>
        <c:lblOffset val="100"/>
        <c:noMultiLvlLbl val="0"/>
      </c:catAx>
      <c:spPr>
        <a:noFill/>
        <a:ln>
          <a:noFill/>
        </a:ln>
        <a:effectLst/>
      </c:spPr>
    </c:plotArea>
    <c:legend>
      <c:legendPos val="b"/>
      <c:layout>
        <c:manualLayout>
          <c:xMode val="edge"/>
          <c:yMode val="edge"/>
          <c:x val="0.32215271034503201"/>
          <c:y val="0.83916067113631687"/>
          <c:w val="0.36949107984076757"/>
          <c:h val="2.860795038159685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2857499</xdr:colOff>
      <xdr:row>95</xdr:row>
      <xdr:rowOff>128586</xdr:rowOff>
    </xdr:from>
    <xdr:to>
      <xdr:col>21</xdr:col>
      <xdr:colOff>66675</xdr:colOff>
      <xdr:row>120</xdr:row>
      <xdr:rowOff>142875</xdr:rowOff>
    </xdr:to>
    <xdr:graphicFrame macro="">
      <xdr:nvGraphicFramePr>
        <xdr:cNvPr id="2" name="Chart 1">
          <a:extLst>
            <a:ext uri="{FF2B5EF4-FFF2-40B4-BE49-F238E27FC236}">
              <a16:creationId xmlns:a16="http://schemas.microsoft.com/office/drawing/2014/main" id="{DB5037B5-D234-4069-BCCF-EBB9D326DF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2781299</xdr:colOff>
      <xdr:row>123</xdr:row>
      <xdr:rowOff>42861</xdr:rowOff>
    </xdr:from>
    <xdr:to>
      <xdr:col>22</xdr:col>
      <xdr:colOff>152399</xdr:colOff>
      <xdr:row>143</xdr:row>
      <xdr:rowOff>28574</xdr:rowOff>
    </xdr:to>
    <xdr:graphicFrame macro="">
      <xdr:nvGraphicFramePr>
        <xdr:cNvPr id="3" name="Chart 2">
          <a:extLst>
            <a:ext uri="{FF2B5EF4-FFF2-40B4-BE49-F238E27FC236}">
              <a16:creationId xmlns:a16="http://schemas.microsoft.com/office/drawing/2014/main" id="{8D7331AE-9FC6-490E-93EA-CBF18C6339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2733675</xdr:colOff>
      <xdr:row>145</xdr:row>
      <xdr:rowOff>166686</xdr:rowOff>
    </xdr:from>
    <xdr:to>
      <xdr:col>22</xdr:col>
      <xdr:colOff>190500</xdr:colOff>
      <xdr:row>163</xdr:row>
      <xdr:rowOff>95249</xdr:rowOff>
    </xdr:to>
    <xdr:graphicFrame macro="">
      <xdr:nvGraphicFramePr>
        <xdr:cNvPr id="4" name="Chart 3">
          <a:extLst>
            <a:ext uri="{FF2B5EF4-FFF2-40B4-BE49-F238E27FC236}">
              <a16:creationId xmlns:a16="http://schemas.microsoft.com/office/drawing/2014/main" id="{0AC573B9-5083-4FEA-87D4-11C3AC048E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2733675</xdr:colOff>
      <xdr:row>168</xdr:row>
      <xdr:rowOff>142875</xdr:rowOff>
    </xdr:from>
    <xdr:to>
      <xdr:col>22</xdr:col>
      <xdr:colOff>190500</xdr:colOff>
      <xdr:row>186</xdr:row>
      <xdr:rowOff>71438</xdr:rowOff>
    </xdr:to>
    <xdr:graphicFrame macro="">
      <xdr:nvGraphicFramePr>
        <xdr:cNvPr id="6" name="Chart 5">
          <a:extLst>
            <a:ext uri="{FF2B5EF4-FFF2-40B4-BE49-F238E27FC236}">
              <a16:creationId xmlns:a16="http://schemas.microsoft.com/office/drawing/2014/main" id="{F468D16F-BE9C-4309-AEFD-A3E9D632D1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133</xdr:row>
      <xdr:rowOff>152400</xdr:rowOff>
    </xdr:from>
    <xdr:to>
      <xdr:col>12</xdr:col>
      <xdr:colOff>400050</xdr:colOff>
      <xdr:row>152</xdr:row>
      <xdr:rowOff>9525</xdr:rowOff>
    </xdr:to>
    <xdr:graphicFrame macro="">
      <xdr:nvGraphicFramePr>
        <xdr:cNvPr id="7" name="Chart 6">
          <a:extLst>
            <a:ext uri="{FF2B5EF4-FFF2-40B4-BE49-F238E27FC236}">
              <a16:creationId xmlns:a16="http://schemas.microsoft.com/office/drawing/2014/main" id="{D9386F64-DA39-4152-B9DD-3A8D9C389D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400049</xdr:colOff>
      <xdr:row>154</xdr:row>
      <xdr:rowOff>185736</xdr:rowOff>
    </xdr:from>
    <xdr:to>
      <xdr:col>13</xdr:col>
      <xdr:colOff>2209800</xdr:colOff>
      <xdr:row>194</xdr:row>
      <xdr:rowOff>57150</xdr:rowOff>
    </xdr:to>
    <xdr:graphicFrame macro="">
      <xdr:nvGraphicFramePr>
        <xdr:cNvPr id="8" name="Chart 7">
          <a:extLst>
            <a:ext uri="{FF2B5EF4-FFF2-40B4-BE49-F238E27FC236}">
              <a16:creationId xmlns:a16="http://schemas.microsoft.com/office/drawing/2014/main" id="{0AEA5B3C-70A5-4618-A122-A43999AAF5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0"/>
  <sheetViews>
    <sheetView tabSelected="1" workbookViewId="0">
      <selection activeCell="I85" sqref="I85"/>
    </sheetView>
  </sheetViews>
  <sheetFormatPr defaultRowHeight="15" x14ac:dyDescent="0.25"/>
  <cols>
    <col min="1" max="1" width="56.42578125" customWidth="1"/>
    <col min="14" max="14" width="83.7109375" customWidth="1"/>
    <col min="15" max="15" width="62.42578125" customWidth="1"/>
  </cols>
  <sheetData>
    <row r="1" spans="1:1" x14ac:dyDescent="0.25">
      <c r="A1" t="s">
        <v>0</v>
      </c>
    </row>
    <row r="2" spans="1:1" x14ac:dyDescent="0.25">
      <c r="A2" t="s">
        <v>1</v>
      </c>
    </row>
    <row r="5" spans="1:1" ht="18.75" x14ac:dyDescent="0.3">
      <c r="A5" s="8" t="s">
        <v>2</v>
      </c>
    </row>
    <row r="6" spans="1:1" ht="18.75" x14ac:dyDescent="0.3">
      <c r="A6" s="9" t="s">
        <v>3</v>
      </c>
    </row>
    <row r="7" spans="1:1" ht="18.75" x14ac:dyDescent="0.3">
      <c r="A7" s="8" t="s">
        <v>4</v>
      </c>
    </row>
    <row r="8" spans="1:1" x14ac:dyDescent="0.25">
      <c r="A8" s="1" t="s">
        <v>84</v>
      </c>
    </row>
    <row r="11" spans="1:1" ht="18.75" x14ac:dyDescent="0.3">
      <c r="A11" s="8" t="s">
        <v>27</v>
      </c>
    </row>
    <row r="13" spans="1:1" ht="18.75" x14ac:dyDescent="0.3">
      <c r="A13" s="8" t="s">
        <v>28</v>
      </c>
    </row>
    <row r="15" spans="1:1" ht="18.75" x14ac:dyDescent="0.3">
      <c r="A15" s="8" t="s">
        <v>29</v>
      </c>
    </row>
    <row r="17" spans="1:15" x14ac:dyDescent="0.25">
      <c r="A17" t="s">
        <v>30</v>
      </c>
    </row>
    <row r="19" spans="1:15" ht="18.75" x14ac:dyDescent="0.3">
      <c r="A19" s="8" t="s">
        <v>5</v>
      </c>
    </row>
    <row r="21" spans="1:15" x14ac:dyDescent="0.25">
      <c r="B21" t="s">
        <v>6</v>
      </c>
      <c r="C21" t="s">
        <v>7</v>
      </c>
      <c r="D21" t="s">
        <v>8</v>
      </c>
      <c r="E21" t="s">
        <v>9</v>
      </c>
    </row>
    <row r="22" spans="1:15" x14ac:dyDescent="0.25">
      <c r="B22" t="s">
        <v>10</v>
      </c>
      <c r="C22" t="s">
        <v>10</v>
      </c>
      <c r="D22" t="s">
        <v>10</v>
      </c>
      <c r="E22" t="s">
        <v>11</v>
      </c>
    </row>
    <row r="24" spans="1:15" x14ac:dyDescent="0.25">
      <c r="A24" t="s">
        <v>12</v>
      </c>
      <c r="B24">
        <v>6.31</v>
      </c>
      <c r="C24">
        <v>12.62</v>
      </c>
      <c r="D24">
        <v>27.43</v>
      </c>
      <c r="E24">
        <v>0.95</v>
      </c>
    </row>
    <row r="25" spans="1:15" ht="165" x14ac:dyDescent="0.25">
      <c r="A25" t="s">
        <v>13</v>
      </c>
      <c r="E25">
        <v>0.81499999999999995</v>
      </c>
      <c r="N25" s="2" t="s">
        <v>14</v>
      </c>
      <c r="O25" s="3" t="s">
        <v>15</v>
      </c>
    </row>
    <row r="26" spans="1:15" x14ac:dyDescent="0.25">
      <c r="A26" t="s">
        <v>16</v>
      </c>
      <c r="E26">
        <f>1-E24</f>
        <v>5.0000000000000044E-2</v>
      </c>
    </row>
    <row r="27" spans="1:15" x14ac:dyDescent="0.25">
      <c r="A27" t="s">
        <v>17</v>
      </c>
      <c r="E27">
        <f>+E26*(1-E25)</f>
        <v>9.2500000000000117E-3</v>
      </c>
    </row>
    <row r="28" spans="1:15" x14ac:dyDescent="0.25">
      <c r="A28" s="2" t="s">
        <v>18</v>
      </c>
      <c r="B28" s="5">
        <f>B24*(1-$E$25)</f>
        <v>1.1673500000000003</v>
      </c>
      <c r="C28" s="5">
        <f>C24*(1-$E$25)</f>
        <v>2.3347000000000007</v>
      </c>
      <c r="D28" s="5">
        <f>D24*(1-$E$25)</f>
        <v>5.0745500000000012</v>
      </c>
      <c r="E28">
        <f>1-E27</f>
        <v>0.99075000000000002</v>
      </c>
    </row>
    <row r="29" spans="1:15" x14ac:dyDescent="0.25">
      <c r="A29" s="2"/>
      <c r="B29" s="5"/>
      <c r="C29" s="5"/>
      <c r="D29" s="5"/>
    </row>
    <row r="30" spans="1:15" x14ac:dyDescent="0.25">
      <c r="A30" s="6" t="s">
        <v>19</v>
      </c>
      <c r="B30" s="7">
        <f>B24-B28</f>
        <v>5.1426499999999997</v>
      </c>
      <c r="C30" s="7">
        <f>C24-C28</f>
        <v>10.285299999999999</v>
      </c>
      <c r="D30" s="7">
        <f>D24-D28</f>
        <v>22.355449999999998</v>
      </c>
    </row>
    <row r="32" spans="1:15" ht="18.75" x14ac:dyDescent="0.3">
      <c r="A32" s="8" t="s">
        <v>31</v>
      </c>
    </row>
    <row r="34" spans="1:1" x14ac:dyDescent="0.25">
      <c r="A34" t="s">
        <v>32</v>
      </c>
    </row>
    <row r="36" spans="1:1" ht="18.75" x14ac:dyDescent="0.3">
      <c r="A36" s="8" t="s">
        <v>33</v>
      </c>
    </row>
    <row r="38" spans="1:1" ht="18.75" x14ac:dyDescent="0.3">
      <c r="A38" s="8" t="s">
        <v>34</v>
      </c>
    </row>
    <row r="40" spans="1:1" x14ac:dyDescent="0.25">
      <c r="A40" t="s">
        <v>24</v>
      </c>
    </row>
    <row r="41" spans="1:1" x14ac:dyDescent="0.25">
      <c r="A41" t="s">
        <v>25</v>
      </c>
    </row>
    <row r="43" spans="1:1" x14ac:dyDescent="0.25">
      <c r="A43" t="s">
        <v>35</v>
      </c>
    </row>
    <row r="45" spans="1:1" ht="18.75" x14ac:dyDescent="0.3">
      <c r="A45" s="8" t="s">
        <v>36</v>
      </c>
    </row>
    <row r="47" spans="1:1" x14ac:dyDescent="0.25">
      <c r="A47" t="s">
        <v>26</v>
      </c>
    </row>
    <row r="49" spans="1:14" ht="18.75" x14ac:dyDescent="0.3">
      <c r="A49" s="8" t="s">
        <v>37</v>
      </c>
    </row>
    <row r="51" spans="1:14" ht="18.75" x14ac:dyDescent="0.3">
      <c r="A51" s="8" t="s">
        <v>20</v>
      </c>
    </row>
    <row r="53" spans="1:14" x14ac:dyDescent="0.25">
      <c r="A53" t="s">
        <v>38</v>
      </c>
    </row>
    <row r="55" spans="1:14" ht="18.75" x14ac:dyDescent="0.3">
      <c r="A55" s="8" t="s">
        <v>21</v>
      </c>
    </row>
    <row r="57" spans="1:14" x14ac:dyDescent="0.25">
      <c r="A57" t="s">
        <v>22</v>
      </c>
    </row>
    <row r="58" spans="1:14" x14ac:dyDescent="0.25">
      <c r="A58" s="6" t="s">
        <v>23</v>
      </c>
    </row>
    <row r="60" spans="1:14" ht="18.75" x14ac:dyDescent="0.3">
      <c r="A60" s="8" t="s">
        <v>39</v>
      </c>
    </row>
    <row r="62" spans="1:14" ht="300" x14ac:dyDescent="0.25">
      <c r="A62" s="2" t="s">
        <v>65</v>
      </c>
    </row>
    <row r="63" spans="1:14" x14ac:dyDescent="0.25">
      <c r="B63" t="s">
        <v>42</v>
      </c>
      <c r="C63" t="s">
        <v>43</v>
      </c>
      <c r="D63" t="s">
        <v>42</v>
      </c>
      <c r="E63" t="s">
        <v>43</v>
      </c>
      <c r="F63" t="s">
        <v>42</v>
      </c>
      <c r="G63" t="s">
        <v>43</v>
      </c>
      <c r="H63" t="s">
        <v>60</v>
      </c>
      <c r="I63" t="s">
        <v>42</v>
      </c>
      <c r="J63" t="s">
        <v>43</v>
      </c>
      <c r="K63" t="s">
        <v>42</v>
      </c>
      <c r="L63" t="s">
        <v>43</v>
      </c>
      <c r="M63" t="s">
        <v>60</v>
      </c>
      <c r="N63" s="1" t="s">
        <v>40</v>
      </c>
    </row>
    <row r="64" spans="1:14" x14ac:dyDescent="0.25">
      <c r="A64" t="s">
        <v>41</v>
      </c>
      <c r="B64">
        <v>2008</v>
      </c>
      <c r="C64">
        <v>2008</v>
      </c>
      <c r="D64">
        <v>2012</v>
      </c>
      <c r="E64">
        <v>2012</v>
      </c>
      <c r="F64" t="s">
        <v>52</v>
      </c>
      <c r="G64" t="s">
        <v>52</v>
      </c>
      <c r="H64" t="s">
        <v>52</v>
      </c>
      <c r="I64">
        <v>2016</v>
      </c>
      <c r="J64">
        <v>2016</v>
      </c>
      <c r="K64" t="s">
        <v>62</v>
      </c>
      <c r="L64" t="s">
        <v>62</v>
      </c>
      <c r="M64" t="s">
        <v>62</v>
      </c>
    </row>
    <row r="65" spans="1:13" x14ac:dyDescent="0.25">
      <c r="B65" t="s">
        <v>50</v>
      </c>
      <c r="C65" t="s">
        <v>50</v>
      </c>
      <c r="D65" t="s">
        <v>50</v>
      </c>
      <c r="E65" t="s">
        <v>50</v>
      </c>
      <c r="F65" t="s">
        <v>51</v>
      </c>
      <c r="G65" t="s">
        <v>51</v>
      </c>
      <c r="H65" t="s">
        <v>51</v>
      </c>
      <c r="I65" t="s">
        <v>50</v>
      </c>
      <c r="J65" t="s">
        <v>50</v>
      </c>
      <c r="K65" t="s">
        <v>51</v>
      </c>
      <c r="L65" t="s">
        <v>51</v>
      </c>
      <c r="M65" t="s">
        <v>51</v>
      </c>
    </row>
    <row r="67" spans="1:13" x14ac:dyDescent="0.25">
      <c r="A67" t="s">
        <v>44</v>
      </c>
      <c r="B67">
        <v>0.40500000000000003</v>
      </c>
      <c r="C67">
        <v>0.63100000000000001</v>
      </c>
      <c r="D67">
        <v>9.5000000000000001E-2</v>
      </c>
      <c r="E67">
        <v>0.1678</v>
      </c>
      <c r="F67" s="10">
        <f>(D67-B67)/B67</f>
        <v>-0.76543209876543217</v>
      </c>
      <c r="G67" s="10">
        <f t="shared" ref="G67:G73" si="0">(E67-C67)/C67</f>
        <v>-0.73407290015847859</v>
      </c>
      <c r="H67" s="10">
        <f t="shared" ref="H67:H74" si="1">AVERAGE(F67:G67)</f>
        <v>-0.74975249946195532</v>
      </c>
      <c r="I67" t="s">
        <v>61</v>
      </c>
      <c r="J67" t="s">
        <v>61</v>
      </c>
      <c r="K67" t="s">
        <v>61</v>
      </c>
      <c r="L67" t="s">
        <v>61</v>
      </c>
    </row>
    <row r="68" spans="1:13" x14ac:dyDescent="0.25">
      <c r="A68" t="s">
        <v>45</v>
      </c>
      <c r="B68">
        <v>2.1000000000000001E-2</v>
      </c>
      <c r="C68">
        <v>0.20300000000000001</v>
      </c>
      <c r="D68">
        <v>4.8999999999999998E-3</v>
      </c>
      <c r="E68">
        <v>5.3999999999999999E-2</v>
      </c>
      <c r="F68" s="10">
        <f t="shared" ref="F68:F73" si="2">(D68-B68)/B68</f>
        <v>-0.76666666666666672</v>
      </c>
      <c r="G68" s="10">
        <f t="shared" si="0"/>
        <v>-0.73399014778325133</v>
      </c>
      <c r="H68" s="10">
        <f t="shared" si="1"/>
        <v>-0.75032840722495897</v>
      </c>
      <c r="I68" t="s">
        <v>61</v>
      </c>
      <c r="J68" t="s">
        <v>61</v>
      </c>
      <c r="K68" t="s">
        <v>61</v>
      </c>
      <c r="L68" t="s">
        <v>61</v>
      </c>
    </row>
    <row r="69" spans="1:13" x14ac:dyDescent="0.25">
      <c r="A69" t="s">
        <v>46</v>
      </c>
      <c r="B69">
        <v>1.4E-2</v>
      </c>
      <c r="C69">
        <v>1.4999999999999999E-2</v>
      </c>
      <c r="D69">
        <v>0.01</v>
      </c>
      <c r="E69">
        <v>1.2999999999999999E-2</v>
      </c>
      <c r="F69" s="10">
        <f t="shared" si="2"/>
        <v>-0.2857142857142857</v>
      </c>
      <c r="G69" s="10">
        <f t="shared" si="0"/>
        <v>-0.13333333333333333</v>
      </c>
      <c r="H69" s="10">
        <f t="shared" si="1"/>
        <v>-0.2095238095238095</v>
      </c>
      <c r="I69">
        <v>7.4999999999999997E-3</v>
      </c>
      <c r="J69">
        <v>5.8999999999999999E-3</v>
      </c>
      <c r="K69" s="10">
        <f>(I69-D69)/D69</f>
        <v>-0.25000000000000006</v>
      </c>
      <c r="L69" s="10">
        <f t="shared" ref="L69:L72" si="3">(J69-E69)/E69</f>
        <v>-0.5461538461538461</v>
      </c>
      <c r="M69" s="10">
        <f>AVERAGE(K69:L69)</f>
        <v>-0.39807692307692311</v>
      </c>
    </row>
    <row r="70" spans="1:13" x14ac:dyDescent="0.25">
      <c r="A70" t="s">
        <v>47</v>
      </c>
      <c r="B70">
        <v>6.0000000000000001E-3</v>
      </c>
      <c r="C70">
        <v>6.0000000000000001E-3</v>
      </c>
      <c r="D70">
        <v>3.0000000000000001E-3</v>
      </c>
      <c r="E70">
        <v>3.0000000000000001E-3</v>
      </c>
      <c r="F70" s="10">
        <f t="shared" si="2"/>
        <v>-0.5</v>
      </c>
      <c r="G70" s="10">
        <f t="shared" si="0"/>
        <v>-0.5</v>
      </c>
      <c r="H70" s="10">
        <f t="shared" si="1"/>
        <v>-0.5</v>
      </c>
      <c r="I70">
        <v>1.7100000000000001E-2</v>
      </c>
      <c r="J70">
        <v>1.89E-2</v>
      </c>
      <c r="K70" s="10">
        <f t="shared" ref="K70:K72" si="4">(I70-D70)/D70</f>
        <v>4.7</v>
      </c>
      <c r="L70" s="10">
        <f t="shared" si="3"/>
        <v>5.3</v>
      </c>
      <c r="M70" s="10">
        <f>AVERAGE(K70:L70)</f>
        <v>5</v>
      </c>
    </row>
    <row r="71" spans="1:13" x14ac:dyDescent="0.25">
      <c r="A71" t="s">
        <v>48</v>
      </c>
      <c r="B71">
        <v>0.54700000000000004</v>
      </c>
      <c r="C71">
        <v>0.78600000000000003</v>
      </c>
      <c r="D71">
        <v>0.93100000000000005</v>
      </c>
      <c r="E71">
        <v>0.71699999999999997</v>
      </c>
      <c r="F71" s="10">
        <f t="shared" si="2"/>
        <v>0.70201096892138937</v>
      </c>
      <c r="G71" s="10">
        <f t="shared" si="0"/>
        <v>-8.778625954198481E-2</v>
      </c>
      <c r="H71" s="10">
        <f t="shared" si="1"/>
        <v>0.30711235468970227</v>
      </c>
      <c r="I71">
        <v>0.126</v>
      </c>
      <c r="J71">
        <v>0.11600000000000001</v>
      </c>
      <c r="K71" s="10">
        <f t="shared" si="4"/>
        <v>-0.86466165413533835</v>
      </c>
      <c r="L71" s="10">
        <f t="shared" si="3"/>
        <v>-0.8382147838214784</v>
      </c>
      <c r="M71" s="10">
        <f>AVERAGE(K71:L71)</f>
        <v>-0.85143821897840843</v>
      </c>
    </row>
    <row r="72" spans="1:13" x14ac:dyDescent="0.25">
      <c r="A72" t="s">
        <v>49</v>
      </c>
      <c r="B72">
        <v>7.8E-2</v>
      </c>
      <c r="C72">
        <v>6.5000000000000002E-2</v>
      </c>
      <c r="D72">
        <v>0.10199999999999999</v>
      </c>
      <c r="E72">
        <v>0.11799999999999999</v>
      </c>
      <c r="F72" s="10">
        <f t="shared" si="2"/>
        <v>0.3076923076923076</v>
      </c>
      <c r="G72" s="10">
        <f t="shared" si="0"/>
        <v>0.81538461538461526</v>
      </c>
      <c r="H72" s="10">
        <f t="shared" si="1"/>
        <v>0.56153846153846143</v>
      </c>
      <c r="I72">
        <v>0.11799999999999999</v>
      </c>
      <c r="J72">
        <v>0.11799999999999999</v>
      </c>
      <c r="K72" s="10">
        <f t="shared" si="4"/>
        <v>0.15686274509803924</v>
      </c>
      <c r="L72" s="10">
        <f t="shared" si="3"/>
        <v>0</v>
      </c>
      <c r="M72" s="10">
        <f>AVERAGE(K72:L72)</f>
        <v>7.8431372549019621E-2</v>
      </c>
    </row>
    <row r="73" spans="1:13" x14ac:dyDescent="0.25">
      <c r="A73" t="s">
        <v>53</v>
      </c>
      <c r="B73">
        <v>3.4</v>
      </c>
      <c r="C73">
        <v>3.9</v>
      </c>
      <c r="D73">
        <v>11.2</v>
      </c>
      <c r="E73">
        <v>11.6</v>
      </c>
      <c r="F73" s="10">
        <f t="shared" si="2"/>
        <v>2.2941176470588234</v>
      </c>
      <c r="G73" s="10">
        <f t="shared" si="0"/>
        <v>1.9743589743589742</v>
      </c>
      <c r="H73" s="10">
        <f t="shared" si="1"/>
        <v>2.1342383107088989</v>
      </c>
      <c r="I73">
        <v>8.4</v>
      </c>
      <c r="J73">
        <v>7.2</v>
      </c>
      <c r="K73" s="10"/>
      <c r="L73" s="10"/>
      <c r="M73" s="10"/>
    </row>
    <row r="74" spans="1:13" x14ac:dyDescent="0.25">
      <c r="A74" t="s">
        <v>54</v>
      </c>
      <c r="B74">
        <v>7.8E-2</v>
      </c>
      <c r="C74">
        <v>6.5000000000000002E-2</v>
      </c>
      <c r="D74" s="4">
        <f>D72*$B73/D73</f>
        <v>3.0964285714285712E-2</v>
      </c>
      <c r="E74" s="4">
        <f>E72*$C73/E73</f>
        <v>3.9672413793103448E-2</v>
      </c>
      <c r="F74" s="10">
        <f t="shared" ref="F74" si="5">(D74-B74)/B74</f>
        <v>-0.6030219780219781</v>
      </c>
      <c r="G74" s="10">
        <f t="shared" ref="G74" si="6">(E74-C74)/C74</f>
        <v>-0.38965517241379316</v>
      </c>
      <c r="H74" s="10">
        <f t="shared" si="1"/>
        <v>-0.4963385752178856</v>
      </c>
      <c r="I74" s="4">
        <f t="shared" ref="I74:J74" si="7">I72*$C73/I73</f>
        <v>5.4785714285714278E-2</v>
      </c>
      <c r="J74" s="4">
        <f t="shared" si="7"/>
        <v>6.3916666666666663E-2</v>
      </c>
      <c r="K74" s="10">
        <f t="shared" ref="K74:L74" si="8">(I74-D74)/D74</f>
        <v>0.76931949250288345</v>
      </c>
      <c r="L74" s="10">
        <f t="shared" si="8"/>
        <v>0.61111111111111105</v>
      </c>
      <c r="M74" s="10">
        <f>AVERAGE(K74:L74)</f>
        <v>0.69021530180699719</v>
      </c>
    </row>
    <row r="76" spans="1:13" x14ac:dyDescent="0.25">
      <c r="A76" s="6" t="s">
        <v>55</v>
      </c>
    </row>
    <row r="77" spans="1:13" x14ac:dyDescent="0.25">
      <c r="A77" s="6"/>
    </row>
    <row r="78" spans="1:13" x14ac:dyDescent="0.25">
      <c r="B78" s="11" t="s">
        <v>57</v>
      </c>
      <c r="C78" s="11" t="s">
        <v>57</v>
      </c>
      <c r="D78" t="s">
        <v>58</v>
      </c>
      <c r="E78" s="11" t="s">
        <v>57</v>
      </c>
      <c r="F78" t="s">
        <v>58</v>
      </c>
    </row>
    <row r="79" spans="1:13" x14ac:dyDescent="0.25">
      <c r="B79" s="11">
        <v>2018</v>
      </c>
      <c r="C79" t="s">
        <v>58</v>
      </c>
      <c r="D79" t="s">
        <v>59</v>
      </c>
      <c r="E79" t="s">
        <v>58</v>
      </c>
      <c r="F79" t="s">
        <v>59</v>
      </c>
    </row>
    <row r="80" spans="1:13" x14ac:dyDescent="0.25">
      <c r="B80" s="11"/>
      <c r="C80" t="s">
        <v>52</v>
      </c>
      <c r="D80" t="s">
        <v>52</v>
      </c>
      <c r="E80" t="s">
        <v>62</v>
      </c>
      <c r="F80" t="s">
        <v>62</v>
      </c>
    </row>
    <row r="81" spans="1:6" x14ac:dyDescent="0.25">
      <c r="B81" s="11" t="s">
        <v>10</v>
      </c>
      <c r="C81" s="11" t="s">
        <v>10</v>
      </c>
      <c r="D81" s="11" t="s">
        <v>10</v>
      </c>
      <c r="E81" s="11" t="s">
        <v>10</v>
      </c>
      <c r="F81" s="11" t="s">
        <v>10</v>
      </c>
    </row>
    <row r="82" spans="1:6" x14ac:dyDescent="0.25">
      <c r="B82" s="11"/>
      <c r="C82" s="11"/>
      <c r="D82" s="11"/>
    </row>
    <row r="83" spans="1:6" x14ac:dyDescent="0.25">
      <c r="A83" t="s">
        <v>56</v>
      </c>
      <c r="B83">
        <v>1.98</v>
      </c>
      <c r="C83">
        <f>B83*(1+H68)</f>
        <v>0.49434975369458123</v>
      </c>
      <c r="D83">
        <f>+C83-B83</f>
        <v>-1.4856502463054189</v>
      </c>
    </row>
    <row r="84" spans="1:6" x14ac:dyDescent="0.25">
      <c r="A84" t="s">
        <v>63</v>
      </c>
      <c r="B84">
        <v>13.41</v>
      </c>
      <c r="C84">
        <f>B84*(1+H69)</f>
        <v>10.600285714285716</v>
      </c>
      <c r="D84">
        <f t="shared" ref="D84:D89" si="9">+C84-B84</f>
        <v>-2.8097142857142838</v>
      </c>
      <c r="E84">
        <f>C84*(1+M69)</f>
        <v>6.3805565934065944</v>
      </c>
    </row>
    <row r="85" spans="1:6" x14ac:dyDescent="0.25">
      <c r="A85" t="s">
        <v>47</v>
      </c>
      <c r="B85" s="11">
        <v>18.059999999999999</v>
      </c>
      <c r="C85">
        <f>B85*(1+H70)</f>
        <v>9.0299999999999994</v>
      </c>
      <c r="D85">
        <f t="shared" si="9"/>
        <v>-9.0299999999999994</v>
      </c>
      <c r="E85">
        <f>C85*(1+M70)</f>
        <v>54.179999999999993</v>
      </c>
    </row>
    <row r="86" spans="1:6" x14ac:dyDescent="0.25">
      <c r="A86" t="s">
        <v>48</v>
      </c>
      <c r="B86" s="11">
        <v>624.69000000000005</v>
      </c>
      <c r="C86">
        <f>B86*(1+H71)</f>
        <v>816.54001685111018</v>
      </c>
      <c r="D86">
        <f t="shared" si="9"/>
        <v>191.85001685111013</v>
      </c>
      <c r="E86">
        <f>C86*(1+M71)</f>
        <v>121.30663917880132</v>
      </c>
    </row>
    <row r="87" spans="1:6" x14ac:dyDescent="0.25">
      <c r="A87" t="s">
        <v>49</v>
      </c>
      <c r="B87">
        <v>131.61000000000001</v>
      </c>
      <c r="C87">
        <f>B87*(1+H74)</f>
        <v>66.286880115574078</v>
      </c>
      <c r="D87">
        <f t="shared" si="9"/>
        <v>-65.323119884425935</v>
      </c>
      <c r="E87">
        <f>C87*(1+M72)</f>
        <v>71.485851105030861</v>
      </c>
    </row>
    <row r="89" spans="1:6" ht="15.75" x14ac:dyDescent="0.25">
      <c r="A89" s="12" t="s">
        <v>64</v>
      </c>
      <c r="B89" s="12">
        <f>SUM(B83:B88)</f>
        <v>789.75000000000011</v>
      </c>
      <c r="C89" s="12">
        <f>SUM(C83:C88)</f>
        <v>902.9515324346645</v>
      </c>
      <c r="D89" s="12">
        <f t="shared" si="9"/>
        <v>113.20153243466439</v>
      </c>
    </row>
    <row r="91" spans="1:6" x14ac:dyDescent="0.25">
      <c r="A91" t="s">
        <v>66</v>
      </c>
    </row>
    <row r="92" spans="1:6" x14ac:dyDescent="0.25">
      <c r="A92" t="s">
        <v>67</v>
      </c>
    </row>
    <row r="93" spans="1:6" x14ac:dyDescent="0.25">
      <c r="A93" t="s">
        <v>68</v>
      </c>
    </row>
    <row r="95" spans="1:6" x14ac:dyDescent="0.25">
      <c r="A95" t="s">
        <v>69</v>
      </c>
    </row>
    <row r="97" spans="1:13" x14ac:dyDescent="0.25">
      <c r="B97" t="s">
        <v>70</v>
      </c>
      <c r="C97" t="s">
        <v>71</v>
      </c>
      <c r="D97" t="s">
        <v>70</v>
      </c>
      <c r="E97" t="s">
        <v>71</v>
      </c>
      <c r="F97" t="s">
        <v>70</v>
      </c>
      <c r="G97" t="s">
        <v>71</v>
      </c>
      <c r="H97" t="s">
        <v>60</v>
      </c>
      <c r="I97" t="s">
        <v>70</v>
      </c>
      <c r="J97" t="s">
        <v>71</v>
      </c>
      <c r="K97" t="s">
        <v>70</v>
      </c>
      <c r="L97" t="s">
        <v>71</v>
      </c>
      <c r="M97" t="s">
        <v>60</v>
      </c>
    </row>
    <row r="98" spans="1:13" x14ac:dyDescent="0.25">
      <c r="A98" t="s">
        <v>41</v>
      </c>
      <c r="B98">
        <v>2008</v>
      </c>
      <c r="C98">
        <v>2008</v>
      </c>
      <c r="D98">
        <v>2012</v>
      </c>
      <c r="E98">
        <v>2012</v>
      </c>
      <c r="F98" t="s">
        <v>52</v>
      </c>
      <c r="G98" t="s">
        <v>52</v>
      </c>
      <c r="H98" t="s">
        <v>52</v>
      </c>
      <c r="I98">
        <v>2016</v>
      </c>
      <c r="J98">
        <v>2016</v>
      </c>
      <c r="K98" t="s">
        <v>62</v>
      </c>
      <c r="L98" t="s">
        <v>62</v>
      </c>
      <c r="M98" t="s">
        <v>62</v>
      </c>
    </row>
    <row r="99" spans="1:13" x14ac:dyDescent="0.25">
      <c r="B99" t="s">
        <v>50</v>
      </c>
      <c r="C99" t="s">
        <v>50</v>
      </c>
      <c r="D99" t="s">
        <v>50</v>
      </c>
      <c r="E99" t="s">
        <v>50</v>
      </c>
      <c r="F99" t="s">
        <v>51</v>
      </c>
      <c r="G99" t="s">
        <v>51</v>
      </c>
      <c r="H99" t="s">
        <v>51</v>
      </c>
      <c r="I99" t="s">
        <v>50</v>
      </c>
      <c r="J99" t="s">
        <v>50</v>
      </c>
      <c r="K99" t="s">
        <v>51</v>
      </c>
      <c r="L99" t="s">
        <v>51</v>
      </c>
      <c r="M99" t="s">
        <v>51</v>
      </c>
    </row>
    <row r="101" spans="1:13" x14ac:dyDescent="0.25">
      <c r="A101" t="s">
        <v>44</v>
      </c>
      <c r="B101">
        <v>7.5000000000000002E-4</v>
      </c>
      <c r="C101">
        <v>1E-3</v>
      </c>
      <c r="D101" t="s">
        <v>61</v>
      </c>
      <c r="E101" t="s">
        <v>61</v>
      </c>
      <c r="F101" s="10"/>
      <c r="G101" s="10"/>
      <c r="H101" s="10"/>
      <c r="I101" t="s">
        <v>61</v>
      </c>
      <c r="J101" t="s">
        <v>61</v>
      </c>
      <c r="K101" t="s">
        <v>61</v>
      </c>
      <c r="L101" t="s">
        <v>61</v>
      </c>
    </row>
    <row r="102" spans="1:13" x14ac:dyDescent="0.25">
      <c r="A102" t="s">
        <v>45</v>
      </c>
      <c r="B102" t="s">
        <v>61</v>
      </c>
      <c r="C102" t="s">
        <v>61</v>
      </c>
      <c r="D102" t="s">
        <v>61</v>
      </c>
      <c r="E102" t="s">
        <v>61</v>
      </c>
      <c r="F102" s="10"/>
      <c r="G102" s="10"/>
      <c r="H102" s="10"/>
      <c r="I102" t="s">
        <v>61</v>
      </c>
      <c r="J102" t="s">
        <v>61</v>
      </c>
      <c r="K102" t="s">
        <v>61</v>
      </c>
      <c r="L102" t="s">
        <v>61</v>
      </c>
    </row>
    <row r="103" spans="1:13" x14ac:dyDescent="0.25">
      <c r="A103" t="s">
        <v>46</v>
      </c>
      <c r="B103">
        <v>1.6E-2</v>
      </c>
      <c r="C103">
        <v>1.2999999999999999E-2</v>
      </c>
      <c r="D103">
        <v>3.3E-3</v>
      </c>
      <c r="E103">
        <v>1.61E-2</v>
      </c>
      <c r="F103" s="10">
        <f t="shared" ref="F103:F108" si="10">(D103-B103)/B103</f>
        <v>-0.79374999999999996</v>
      </c>
      <c r="G103" s="10">
        <f t="shared" ref="G103:G108" si="11">(E103-C103)/C103</f>
        <v>0.2384615384615385</v>
      </c>
      <c r="H103" s="10">
        <f>AVERAGE(F103:G103)</f>
        <v>-0.27764423076923073</v>
      </c>
      <c r="I103">
        <v>5.7000000000000002E-3</v>
      </c>
      <c r="J103">
        <v>4.5999999999999999E-3</v>
      </c>
      <c r="K103" s="10">
        <f>(I103-D103)/D103</f>
        <v>0.72727272727272729</v>
      </c>
      <c r="L103" s="10">
        <f t="shared" ref="L103:L106" si="12">(J103-E103)/E103</f>
        <v>-0.7142857142857143</v>
      </c>
      <c r="M103" s="10">
        <f>AVERAGE(K103:L103)</f>
        <v>6.4935064935064957E-3</v>
      </c>
    </row>
    <row r="104" spans="1:13" x14ac:dyDescent="0.25">
      <c r="A104" t="s">
        <v>47</v>
      </c>
      <c r="B104">
        <v>4.0000000000000001E-3</v>
      </c>
      <c r="C104">
        <v>6.0000000000000001E-3</v>
      </c>
      <c r="D104">
        <v>1.35E-2</v>
      </c>
      <c r="E104">
        <v>8.2000000000000007E-3</v>
      </c>
      <c r="F104" s="10">
        <f t="shared" si="10"/>
        <v>2.375</v>
      </c>
      <c r="G104" s="10">
        <f t="shared" si="11"/>
        <v>0.36666666666666675</v>
      </c>
      <c r="H104" s="10">
        <f>AVERAGE(F104:G104)</f>
        <v>1.3708333333333333</v>
      </c>
      <c r="I104">
        <v>2.3099999999999999E-2</v>
      </c>
      <c r="J104">
        <v>2.1299999999999999E-3</v>
      </c>
      <c r="K104" s="10">
        <f t="shared" ref="K104:K106" si="13">(I104-D104)/D104</f>
        <v>0.71111111111111103</v>
      </c>
      <c r="L104" s="10">
        <f t="shared" si="12"/>
        <v>-0.74024390243902438</v>
      </c>
      <c r="M104" s="10">
        <f>AVERAGE(K104:L104)</f>
        <v>-1.4566395663956677E-2</v>
      </c>
    </row>
    <row r="105" spans="1:13" x14ac:dyDescent="0.25">
      <c r="A105" t="s">
        <v>48</v>
      </c>
      <c r="B105">
        <v>0.314</v>
      </c>
      <c r="C105">
        <v>0.25700000000000001</v>
      </c>
      <c r="D105" t="s">
        <v>61</v>
      </c>
      <c r="E105" t="s">
        <v>61</v>
      </c>
      <c r="F105" s="10"/>
      <c r="G105" s="10"/>
      <c r="H105" s="10"/>
      <c r="I105">
        <v>0.24</v>
      </c>
      <c r="J105">
        <v>0.29299999999999998</v>
      </c>
      <c r="K105" s="10"/>
      <c r="L105" s="10"/>
      <c r="M105" s="10"/>
    </row>
    <row r="106" spans="1:13" x14ac:dyDescent="0.25">
      <c r="A106" t="s">
        <v>49</v>
      </c>
      <c r="B106">
        <v>5.3999999999999999E-2</v>
      </c>
      <c r="C106">
        <v>5.6000000000000001E-2</v>
      </c>
      <c r="D106">
        <v>4.3999999999999997E-2</v>
      </c>
      <c r="E106">
        <v>7.2999999999999995E-2</v>
      </c>
      <c r="F106" s="10">
        <f t="shared" si="10"/>
        <v>-0.18518518518518523</v>
      </c>
      <c r="G106" s="10">
        <f t="shared" si="11"/>
        <v>0.30357142857142844</v>
      </c>
      <c r="H106" s="10">
        <f>AVERAGE(F106:G106)</f>
        <v>5.9193121693121603E-2</v>
      </c>
      <c r="I106">
        <v>0.10199999999999999</v>
      </c>
      <c r="J106">
        <v>0.106</v>
      </c>
      <c r="K106" s="10">
        <f t="shared" si="13"/>
        <v>1.3181818181818181</v>
      </c>
      <c r="L106" s="10">
        <f t="shared" si="12"/>
        <v>0.45205479452054798</v>
      </c>
      <c r="M106" s="10">
        <f>AVERAGE(K106:L106)</f>
        <v>0.88511830635118305</v>
      </c>
    </row>
    <row r="107" spans="1:13" x14ac:dyDescent="0.25">
      <c r="A107" t="s">
        <v>53</v>
      </c>
      <c r="B107">
        <v>5.3</v>
      </c>
      <c r="C107">
        <v>4.7</v>
      </c>
      <c r="D107">
        <v>3.3</v>
      </c>
      <c r="E107">
        <v>4.4000000000000004</v>
      </c>
      <c r="F107" s="10">
        <f t="shared" si="10"/>
        <v>-0.37735849056603776</v>
      </c>
      <c r="G107" s="10">
        <f t="shared" si="11"/>
        <v>-6.3829787234042507E-2</v>
      </c>
      <c r="H107" s="10">
        <f>AVERAGE(F107:G107)</f>
        <v>-0.22059413890004015</v>
      </c>
      <c r="I107">
        <v>10.27</v>
      </c>
      <c r="J107">
        <v>7.4669999999999996</v>
      </c>
      <c r="K107" s="10"/>
      <c r="L107" s="10"/>
      <c r="M107" s="10"/>
    </row>
    <row r="108" spans="1:13" x14ac:dyDescent="0.25">
      <c r="A108" t="s">
        <v>54</v>
      </c>
      <c r="B108">
        <v>5.3999999999999999E-2</v>
      </c>
      <c r="C108">
        <v>5.6000000000000001E-2</v>
      </c>
      <c r="D108" s="4">
        <f>D106*$B107/D107</f>
        <v>7.0666666666666669E-2</v>
      </c>
      <c r="E108" s="4">
        <f>E106*$C107/E107</f>
        <v>7.7977272727272728E-2</v>
      </c>
      <c r="F108" s="10">
        <f t="shared" si="10"/>
        <v>0.30864197530864201</v>
      </c>
      <c r="G108" s="10">
        <f t="shared" si="11"/>
        <v>0.39245129870129869</v>
      </c>
      <c r="H108" s="10">
        <f>AVERAGE(F108:G108)</f>
        <v>0.35054663700497035</v>
      </c>
      <c r="I108" s="4">
        <f t="shared" ref="I108" si="14">I106*$C107/I107</f>
        <v>4.6679649464459592E-2</v>
      </c>
      <c r="J108" s="4">
        <f t="shared" ref="J108" si="15">J106*$C107/J107</f>
        <v>6.6720235703763231E-2</v>
      </c>
      <c r="K108" s="10">
        <f t="shared" ref="K108" si="16">(I108-D108)/D108</f>
        <v>-0.33943892267274162</v>
      </c>
      <c r="L108" s="10">
        <f t="shared" ref="L108" si="17">(J108-E108)/E108</f>
        <v>-0.14436305130702939</v>
      </c>
      <c r="M108" s="10">
        <f>AVERAGE(K108:L108)</f>
        <v>-0.24190098698988549</v>
      </c>
    </row>
    <row r="110" spans="1:13" ht="18.75" x14ac:dyDescent="0.3">
      <c r="A110" t="s">
        <v>72</v>
      </c>
      <c r="B110" s="8" t="s">
        <v>73</v>
      </c>
    </row>
    <row r="112" spans="1:13" x14ac:dyDescent="0.25">
      <c r="B112" t="s">
        <v>70</v>
      </c>
      <c r="C112" t="s">
        <v>71</v>
      </c>
      <c r="D112" t="s">
        <v>42</v>
      </c>
      <c r="E112" t="s">
        <v>43</v>
      </c>
      <c r="F112" t="s">
        <v>70</v>
      </c>
      <c r="G112" t="s">
        <v>71</v>
      </c>
      <c r="H112" t="s">
        <v>42</v>
      </c>
      <c r="I112" t="s">
        <v>43</v>
      </c>
      <c r="J112" t="s">
        <v>70</v>
      </c>
      <c r="K112" t="s">
        <v>71</v>
      </c>
      <c r="L112" t="s">
        <v>42</v>
      </c>
      <c r="M112" t="s">
        <v>43</v>
      </c>
    </row>
    <row r="113" spans="1:13" x14ac:dyDescent="0.25">
      <c r="B113">
        <v>2008</v>
      </c>
      <c r="C113">
        <v>2008</v>
      </c>
      <c r="D113">
        <v>2008</v>
      </c>
      <c r="E113">
        <v>2008</v>
      </c>
      <c r="F113">
        <v>2012</v>
      </c>
      <c r="G113">
        <v>2012</v>
      </c>
      <c r="H113">
        <v>2012</v>
      </c>
      <c r="I113">
        <v>2012</v>
      </c>
      <c r="J113">
        <v>2016</v>
      </c>
      <c r="K113">
        <v>2016</v>
      </c>
      <c r="L113">
        <v>2016</v>
      </c>
      <c r="M113">
        <v>2016</v>
      </c>
    </row>
    <row r="116" spans="1:13" x14ac:dyDescent="0.25">
      <c r="A116" t="s">
        <v>44</v>
      </c>
      <c r="B116">
        <v>7.5000000000000002E-4</v>
      </c>
      <c r="C116">
        <v>1E-3</v>
      </c>
      <c r="D116">
        <v>0.40500000000000003</v>
      </c>
      <c r="E116">
        <v>0.63100000000000001</v>
      </c>
      <c r="F116" t="s">
        <v>61</v>
      </c>
      <c r="G116" t="s">
        <v>61</v>
      </c>
      <c r="H116">
        <v>9.5000000000000001E-2</v>
      </c>
      <c r="I116">
        <v>0.1678</v>
      </c>
      <c r="J116" t="s">
        <v>61</v>
      </c>
      <c r="K116" t="s">
        <v>61</v>
      </c>
      <c r="L116" t="s">
        <v>61</v>
      </c>
      <c r="M116" t="s">
        <v>61</v>
      </c>
    </row>
    <row r="117" spans="1:13" x14ac:dyDescent="0.25">
      <c r="A117" t="s">
        <v>46</v>
      </c>
      <c r="B117">
        <v>1.6E-2</v>
      </c>
      <c r="C117">
        <v>1.2999999999999999E-2</v>
      </c>
      <c r="D117">
        <v>1.4E-2</v>
      </c>
      <c r="E117">
        <v>1.4999999999999999E-2</v>
      </c>
      <c r="F117">
        <v>3.3E-3</v>
      </c>
      <c r="G117">
        <v>1.61E-2</v>
      </c>
      <c r="H117">
        <v>0.01</v>
      </c>
      <c r="I117">
        <v>1.2999999999999999E-2</v>
      </c>
      <c r="J117">
        <v>5.7000000000000002E-3</v>
      </c>
      <c r="K117">
        <v>4.5999999999999999E-3</v>
      </c>
      <c r="L117">
        <v>7.4999999999999997E-3</v>
      </c>
      <c r="M117">
        <v>5.8999999999999999E-3</v>
      </c>
    </row>
    <row r="118" spans="1:13" x14ac:dyDescent="0.25">
      <c r="A118" t="s">
        <v>47</v>
      </c>
      <c r="B118">
        <v>4.0000000000000001E-3</v>
      </c>
      <c r="C118">
        <v>6.0000000000000001E-3</v>
      </c>
      <c r="D118">
        <v>6.0000000000000001E-3</v>
      </c>
      <c r="E118">
        <v>6.0000000000000001E-3</v>
      </c>
      <c r="F118">
        <v>1.35E-2</v>
      </c>
      <c r="G118">
        <v>8.2000000000000007E-3</v>
      </c>
      <c r="H118">
        <v>3.0000000000000001E-3</v>
      </c>
      <c r="I118">
        <v>3.0000000000000001E-3</v>
      </c>
      <c r="J118">
        <v>2.3099999999999999E-2</v>
      </c>
      <c r="K118">
        <v>2.1299999999999999E-3</v>
      </c>
      <c r="L118">
        <v>1.7100000000000001E-2</v>
      </c>
      <c r="M118">
        <v>1.89E-2</v>
      </c>
    </row>
    <row r="119" spans="1:13" x14ac:dyDescent="0.25">
      <c r="A119" t="s">
        <v>48</v>
      </c>
      <c r="B119">
        <v>0.314</v>
      </c>
      <c r="C119">
        <v>0.25700000000000001</v>
      </c>
      <c r="D119">
        <v>0.54700000000000004</v>
      </c>
      <c r="E119">
        <v>0.78600000000000003</v>
      </c>
      <c r="F119" t="s">
        <v>61</v>
      </c>
      <c r="G119" t="s">
        <v>61</v>
      </c>
      <c r="H119">
        <v>0.93100000000000005</v>
      </c>
      <c r="I119">
        <v>0.71699999999999997</v>
      </c>
      <c r="J119">
        <v>0.24</v>
      </c>
      <c r="K119">
        <v>0.29299999999999998</v>
      </c>
      <c r="L119">
        <v>0.126</v>
      </c>
      <c r="M119">
        <v>0.11600000000000001</v>
      </c>
    </row>
    <row r="120" spans="1:13" x14ac:dyDescent="0.25">
      <c r="A120" t="s">
        <v>54</v>
      </c>
      <c r="B120">
        <v>5.3999999999999999E-2</v>
      </c>
      <c r="C120">
        <v>5.6000000000000001E-2</v>
      </c>
      <c r="D120">
        <v>7.8E-2</v>
      </c>
      <c r="E120">
        <v>6.5000000000000002E-2</v>
      </c>
      <c r="F120">
        <v>7.0666666666666669E-2</v>
      </c>
      <c r="G120">
        <v>7.7977272727272728E-2</v>
      </c>
      <c r="H120">
        <v>3.0964285714285712E-2</v>
      </c>
      <c r="I120">
        <v>3.9672413793103448E-2</v>
      </c>
      <c r="J120">
        <v>4.6679649464459592E-2</v>
      </c>
      <c r="K120">
        <v>6.6720235703763231E-2</v>
      </c>
      <c r="L120">
        <v>5.4785714285714278E-2</v>
      </c>
      <c r="M120">
        <v>6.3916666666666663E-2</v>
      </c>
    </row>
    <row r="124" spans="1:13" x14ac:dyDescent="0.25">
      <c r="B124" t="s">
        <v>70</v>
      </c>
      <c r="C124" t="s">
        <v>70</v>
      </c>
      <c r="D124" t="s">
        <v>70</v>
      </c>
      <c r="E124" t="s">
        <v>71</v>
      </c>
      <c r="F124" t="s">
        <v>71</v>
      </c>
      <c r="G124" t="s">
        <v>71</v>
      </c>
      <c r="H124" t="s">
        <v>42</v>
      </c>
      <c r="I124" t="s">
        <v>42</v>
      </c>
      <c r="J124" t="s">
        <v>42</v>
      </c>
      <c r="K124" t="s">
        <v>43</v>
      </c>
      <c r="L124" t="s">
        <v>43</v>
      </c>
      <c r="M124" t="s">
        <v>43</v>
      </c>
    </row>
    <row r="125" spans="1:13" x14ac:dyDescent="0.25">
      <c r="B125">
        <v>2008</v>
      </c>
      <c r="C125">
        <v>2012</v>
      </c>
      <c r="D125">
        <v>2016</v>
      </c>
      <c r="E125">
        <v>2008</v>
      </c>
      <c r="F125">
        <v>2012</v>
      </c>
      <c r="G125">
        <v>2016</v>
      </c>
      <c r="H125">
        <v>2008</v>
      </c>
      <c r="I125">
        <v>2012</v>
      </c>
      <c r="J125">
        <v>2016</v>
      </c>
      <c r="K125">
        <v>2008</v>
      </c>
      <c r="L125">
        <v>2012</v>
      </c>
      <c r="M125">
        <v>2016</v>
      </c>
    </row>
    <row r="128" spans="1:13" x14ac:dyDescent="0.25">
      <c r="A128" t="s">
        <v>44</v>
      </c>
      <c r="B128">
        <v>7.5000000000000002E-4</v>
      </c>
      <c r="C128" t="s">
        <v>61</v>
      </c>
      <c r="D128" t="s">
        <v>61</v>
      </c>
      <c r="E128">
        <v>1E-3</v>
      </c>
      <c r="F128" t="s">
        <v>61</v>
      </c>
      <c r="G128" t="s">
        <v>61</v>
      </c>
      <c r="H128">
        <v>0.40500000000000003</v>
      </c>
      <c r="I128">
        <v>9.5000000000000001E-2</v>
      </c>
      <c r="J128" t="s">
        <v>61</v>
      </c>
      <c r="K128">
        <v>0.63100000000000001</v>
      </c>
      <c r="L128">
        <v>0.1678</v>
      </c>
      <c r="M128" t="s">
        <v>61</v>
      </c>
    </row>
    <row r="129" spans="1:13" x14ac:dyDescent="0.25">
      <c r="A129" t="s">
        <v>46</v>
      </c>
      <c r="B129">
        <v>1.6E-2</v>
      </c>
      <c r="C129">
        <v>3.3E-3</v>
      </c>
      <c r="D129">
        <v>5.7000000000000002E-3</v>
      </c>
      <c r="E129">
        <v>1.2999999999999999E-2</v>
      </c>
      <c r="F129">
        <v>1.61E-2</v>
      </c>
      <c r="G129">
        <v>4.5999999999999999E-3</v>
      </c>
      <c r="H129">
        <v>1.4E-2</v>
      </c>
      <c r="I129">
        <v>0.01</v>
      </c>
      <c r="J129">
        <v>7.4999999999999997E-3</v>
      </c>
      <c r="K129">
        <v>1.4999999999999999E-2</v>
      </c>
      <c r="L129">
        <v>1.2999999999999999E-2</v>
      </c>
      <c r="M129">
        <v>5.8999999999999999E-3</v>
      </c>
    </row>
    <row r="130" spans="1:13" x14ac:dyDescent="0.25">
      <c r="A130" t="s">
        <v>47</v>
      </c>
      <c r="B130">
        <v>4.0000000000000001E-3</v>
      </c>
      <c r="C130">
        <v>1.35E-2</v>
      </c>
      <c r="D130">
        <v>2.3099999999999999E-2</v>
      </c>
      <c r="E130">
        <v>6.0000000000000001E-3</v>
      </c>
      <c r="F130">
        <v>8.2000000000000007E-3</v>
      </c>
      <c r="G130">
        <v>2.1299999999999999E-3</v>
      </c>
      <c r="H130">
        <v>6.0000000000000001E-3</v>
      </c>
      <c r="I130">
        <v>3.0000000000000001E-3</v>
      </c>
      <c r="J130">
        <v>1.7100000000000001E-2</v>
      </c>
      <c r="K130">
        <v>6.0000000000000001E-3</v>
      </c>
      <c r="L130">
        <v>3.0000000000000001E-3</v>
      </c>
      <c r="M130">
        <v>1.89E-2</v>
      </c>
    </row>
    <row r="131" spans="1:13" x14ac:dyDescent="0.25">
      <c r="A131" t="s">
        <v>48</v>
      </c>
      <c r="B131">
        <v>0.314</v>
      </c>
      <c r="C131" t="s">
        <v>61</v>
      </c>
      <c r="D131">
        <v>0.24</v>
      </c>
      <c r="E131">
        <v>0.25700000000000001</v>
      </c>
      <c r="F131" t="s">
        <v>61</v>
      </c>
      <c r="G131">
        <v>0.29299999999999998</v>
      </c>
      <c r="H131">
        <v>0.54700000000000004</v>
      </c>
      <c r="I131">
        <v>0.93100000000000005</v>
      </c>
      <c r="J131">
        <v>0.126</v>
      </c>
      <c r="K131">
        <v>0.78600000000000003</v>
      </c>
      <c r="L131">
        <v>0.71699999999999997</v>
      </c>
      <c r="M131">
        <v>0.11600000000000001</v>
      </c>
    </row>
    <row r="132" spans="1:13" x14ac:dyDescent="0.25">
      <c r="A132" t="s">
        <v>74</v>
      </c>
      <c r="B132">
        <v>5.3999999999999999E-2</v>
      </c>
      <c r="C132">
        <v>7.0666666666666669E-2</v>
      </c>
      <c r="D132">
        <v>4.6679649464459592E-2</v>
      </c>
      <c r="E132">
        <v>5.6000000000000001E-2</v>
      </c>
      <c r="F132">
        <v>7.7977272727272728E-2</v>
      </c>
      <c r="G132">
        <v>6.6720235703763231E-2</v>
      </c>
      <c r="H132">
        <v>7.8E-2</v>
      </c>
      <c r="I132">
        <v>3.0964285714285712E-2</v>
      </c>
      <c r="J132">
        <v>5.4785714285714278E-2</v>
      </c>
      <c r="K132">
        <v>6.5000000000000002E-2</v>
      </c>
      <c r="L132">
        <v>3.9672413793103448E-2</v>
      </c>
      <c r="M132">
        <v>6.3916666666666663E-2</v>
      </c>
    </row>
    <row r="197" spans="1:1" ht="15.75" x14ac:dyDescent="0.25">
      <c r="A197" s="12" t="s">
        <v>78</v>
      </c>
    </row>
    <row r="198" spans="1:1" ht="15.75" x14ac:dyDescent="0.25">
      <c r="A198" s="12"/>
    </row>
    <row r="199" spans="1:1" ht="15.75" x14ac:dyDescent="0.25">
      <c r="A199" s="12" t="s">
        <v>79</v>
      </c>
    </row>
    <row r="200" spans="1:1" ht="15.75" x14ac:dyDescent="0.25">
      <c r="A200" s="12" t="s">
        <v>80</v>
      </c>
    </row>
    <row r="201" spans="1:1" ht="15.75" x14ac:dyDescent="0.25">
      <c r="A201" s="12" t="s">
        <v>81</v>
      </c>
    </row>
    <row r="203" spans="1:1" ht="18.75" x14ac:dyDescent="0.3">
      <c r="A203" s="8" t="s">
        <v>75</v>
      </c>
    </row>
    <row r="205" spans="1:1" x14ac:dyDescent="0.25">
      <c r="A205" t="s">
        <v>76</v>
      </c>
    </row>
    <row r="206" spans="1:1" x14ac:dyDescent="0.25">
      <c r="A206" s="6" t="s">
        <v>77</v>
      </c>
    </row>
    <row r="208" spans="1:1" ht="18.75" x14ac:dyDescent="0.3">
      <c r="A208" s="8" t="s">
        <v>82</v>
      </c>
    </row>
    <row r="210" spans="1:1" x14ac:dyDescent="0.25">
      <c r="A210" t="s">
        <v>83</v>
      </c>
    </row>
  </sheetData>
  <pageMargins left="0.25" right="0.25" top="0.75" bottom="0.75" header="0.3" footer="0.3"/>
  <pageSetup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Fischman, Gary</dc:creator>
  <cp:lastModifiedBy>Chris</cp:lastModifiedBy>
  <dcterms:created xsi:type="dcterms:W3CDTF">2019-07-09T15:31:55Z</dcterms:created>
  <dcterms:modified xsi:type="dcterms:W3CDTF">2019-08-18T18:41:02Z</dcterms:modified>
</cp:coreProperties>
</file>